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8" i="1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<sst xmlns="http://schemas.openxmlformats.org/spreadsheetml/2006/main" count="4413" uniqueCount="2009">
  <si>
    <t>ИНФРА-М Научно-издательский Центр</t>
  </si>
  <si>
    <t>01. Архитектура и строительство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</si>
  <si>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</si>
  <si>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</si>
  <si>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</si>
  <si>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</si>
  <si>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</si>
  <si>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</si>
  <si>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</si>
  <si>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</si>
  <si>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</si>
  <si>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</si>
  <si>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</si>
  <si>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</si>
  <si>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</si>
  <si>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</si>
  <si>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</si>
  <si>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</si>
  <si>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</si>
  <si>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</si>
  <si>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</si>
  <si>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</si>
  <si>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</si>
  <si>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</si>
  <si>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</si>
  <si>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</si>
  <si>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</si>
  <si>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</si>
  <si>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</si>
  <si>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</si>
  <si>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</si>
  <si>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</si>
  <si>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</si>
  <si>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</si>
  <si>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</si>
  <si>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</si>
  <si>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</si>
  <si>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</si>
  <si>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</si>
  <si>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</si>
  <si>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</si>
  <si>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</si>
  <si>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</si>
  <si>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</si>
  <si>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</si>
  <si>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</si>
  <si>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</si>
  <si>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</si>
  <si>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</si>
  <si>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</si>
  <si>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</si>
  <si>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</si>
  <si>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</si>
  <si>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</si>
  <si>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</si>
  <si>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</si>
  <si>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</si>
  <si>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</si>
  <si>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</si>
  <si>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</si>
  <si>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</si>
  <si>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</si>
  <si>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</si>
  <si>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</si>
  <si>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</si>
  <si>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</si>
  <si>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</si>
  <si>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</si>
  <si>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</si>
  <si>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</si>
  <si>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</si>
  <si>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</si>
  <si>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</si>
  <si>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</si>
  <si>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</si>
  <si>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</si>
  <si>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</si>
  <si>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</si>
  <si>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</si>
  <si>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</si>
  <si>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</si>
  <si>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</si>
  <si>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</si>
  <si>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</si>
  <si>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</si>
  <si>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</si>
  <si>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</si>
  <si>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</si>
  <si>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</si>
  <si>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</si>
  <si>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</si>
  <si>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</si>
  <si>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</si>
  <si>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</si>
  <si>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</si>
  <si>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</si>
  <si>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</si>
  <si>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</si>
  <si>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</si>
  <si>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</si>
  <si>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</si>
  <si>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</si>
  <si>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</si>
  <si>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</si>
  <si>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</si>
  <si>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</si>
  <si>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</si>
  <si>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</si>
  <si>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</si>
  <si>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</si>
  <si>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</si>
  <si>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</si>
  <si>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</si>
  <si>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</si>
  <si>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</si>
  <si>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</si>
  <si>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</si>
  <si>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</si>
  <si>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</si>
  <si>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</si>
  <si>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</si>
  <si>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</si>
  <si>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</si>
  <si>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</si>
  <si>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</si>
  <si>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</si>
  <si>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</si>
  <si>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</si>
  <si>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</si>
  <si>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</si>
  <si>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</si>
  <si>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</si>
  <si>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</si>
  <si>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</si>
  <si>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</si>
  <si>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</si>
  <si>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</si>
  <si>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</si>
  <si>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</si>
  <si>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</si>
  <si>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</si>
  <si>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</si>
  <si>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</si>
  <si>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</si>
  <si>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</si>
  <si>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</si>
  <si>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</si>
  <si>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</si>
  <si>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</si>
  <si>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</si>
  <si>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</si>
  <si>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</si>
  <si>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</si>
  <si>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</si>
  <si>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</si>
  <si>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</si>
  <si>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</si>
  <si>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</si>
  <si>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</si>
  <si>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</si>
  <si>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</si>
  <si>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</si>
  <si>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</si>
  <si>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</si>
  <si>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</si>
  <si>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</si>
  <si>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</si>
  <si>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</si>
  <si>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</si>
  <si>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</si>
  <si>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</si>
  <si>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</si>
  <si>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</si>
  <si>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</si>
  <si>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</si>
  <si>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</si>
  <si>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</si>
  <si>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</si>
  <si>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</si>
  <si>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</si>
  <si>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</si>
  <si>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</si>
  <si>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</si>
  <si>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</si>
  <si>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</si>
  <si>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</si>
  <si>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</si>
  <si>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</si>
  <si>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</si>
  <si>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</si>
  <si>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</si>
  <si>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</si>
  <si>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</si>
  <si>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</si>
  <si>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</si>
  <si>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</si>
  <si>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</si>
  <si>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</si>
  <si>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</si>
  <si>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</si>
  <si>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</si>
  <si>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</si>
  <si>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</si>
  <si>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</si>
  <si>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</si>
  <si>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</si>
  <si>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</si>
  <si>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</si>
  <si>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</si>
  <si>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</si>
  <si>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</si>
  <si>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</si>
  <si>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</si>
  <si>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</si>
  <si>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</si>
  <si>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</si>
  <si>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</si>
  <si>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</si>
  <si>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</si>
  <si>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</si>
  <si>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</si>
  <si>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</si>
  <si>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</si>
  <si>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</si>
  <si>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</si>
  <si>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</si>
  <si>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</si>
  <si>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</si>
  <si>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</si>
  <si>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</si>
  <si>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</si>
  <si>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</si>
  <si>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</si>
  <si>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</si>
  <si>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</si>
  <si>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</si>
  <si>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</si>
  <si>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</si>
  <si>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</si>
  <si>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</si>
  <si>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</si>
  <si>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</si>
  <si>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</si>
  <si>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</si>
  <si>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</si>
  <si>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</si>
  <si>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</si>
  <si>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</si>
  <si>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</si>
  <si>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</si>
  <si>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</si>
  <si>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</si>
  <si>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</si>
  <si>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</si>
  <si>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</si>
  <si>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</si>
  <si>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</si>
  <si>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</si>
  <si>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</si>
  <si>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</si>
  <si>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</si>
  <si>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</si>
  <si>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</si>
  <si>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</si>
  <si>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</si>
  <si>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</si>
  <si>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</si>
  <si>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</si>
  <si>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</si>
  <si>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</si>
  <si>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</si>
  <si>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</si>
  <si>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</si>
  <si>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</si>
  <si>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</si>
  <si>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</si>
  <si>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</si>
  <si>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</si>
  <si>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</si>
  <si>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</si>
  <si>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</si>
  <si>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</si>
  <si>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</si>
  <si>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</si>
  <si>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</si>
  <si>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</si>
  <si>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</si>
  <si>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</si>
  <si>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</si>
  <si>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</si>
  <si>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</si>
  <si>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</si>
  <si>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</si>
  <si>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</si>
  <si>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</si>
  <si>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</si>
  <si>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</si>
  <si>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</si>
  <si>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</si>
  <si>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</si>
  <si>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</si>
  <si>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</si>
  <si>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</si>
  <si>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</si>
  <si>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</si>
  <si>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</si>
  <si>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</si>
  <si>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</si>
  <si>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</si>
  <si>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</si>
  <si>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</si>
  <si>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</si>
  <si>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</si>
  <si>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</si>
  <si>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</si>
  <si>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</si>
  <si>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</si>
  <si>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</si>
  <si>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</si>
  <si>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</si>
  <si>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</si>
  <si>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</si>
  <si>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</si>
  <si>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</si>
  <si>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</si>
  <si>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</si>
  <si>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</si>
  <si>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</si>
  <si>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</si>
  <si>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</si>
  <si>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</si>
  <si>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</si>
  <si>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</si>
  <si>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</si>
  <si>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</si>
  <si>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</si>
  <si>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</si>
  <si>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</si>
  <si>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</si>
  <si>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</si>
  <si>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</si>
  <si>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</si>
  <si>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</si>
  <si>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</si>
  <si>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</si>
  <si>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</si>
  <si>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</si>
  <si>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</si>
  <si>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</si>
  <si>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</si>
  <si>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</si>
  <si>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</si>
  <si>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</si>
  <si>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</si>
  <si>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</si>
  <si>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</si>
  <si>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</si>
  <si>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</si>
  <si>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</si>
  <si>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</si>
  <si>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</si>
  <si>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</si>
  <si>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</si>
  <si>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</si>
  <si>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</si>
  <si>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</si>
  <si>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</si>
  <si>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</si>
  <si>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</si>
  <si>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</si>
  <si>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</si>
  <si>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</si>
  <si>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</si>
  <si>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</si>
  <si>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</si>
  <si>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</si>
  <si>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</si>
  <si>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</si>
  <si>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</si>
  <si>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</si>
  <si>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</si>
  <si>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</si>
  <si>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</si>
  <si>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</si>
  <si>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</si>
  <si>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</si>
  <si>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</si>
  <si>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</si>
  <si>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</si>
  <si>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</si>
  <si>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</si>
  <si>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</si>
  <si>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</si>
  <si>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</si>
  <si>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</si>
  <si>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</si>
  <si>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</si>
  <si>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</si>
  <si>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</si>
  <si>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</si>
  <si>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</si>
  <si>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</si>
  <si>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</si>
  <si>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</si>
  <si>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</si>
  <si>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</si>
  <si>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</si>
  <si>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</si>
  <si>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</si>
  <si>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</si>
  <si>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</si>
  <si>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</si>
  <si>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</si>
  <si>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</si>
  <si>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</si>
  <si>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</si>
  <si>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</si>
  <si>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</si>
  <si>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</si>
  <si>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</si>
  <si>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</si>
  <si>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</si>
  <si>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</si>
  <si>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</si>
  <si>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</si>
  <si>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</si>
  <si>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</si>
  <si>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</si>
  <si>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</si>
  <si>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</si>
  <si>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</si>
  <si>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</si>
  <si>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</si>
  <si>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</si>
  <si>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</si>
  <si>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</si>
  <si>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</si>
  <si>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</si>
  <si>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</si>
  <si>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</si>
  <si>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</si>
  <si>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</si>
  <si>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</si>
  <si>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</si>
  <si>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</si>
  <si>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</si>
  <si>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</si>
  <si>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</si>
  <si>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</si>
  <si>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</si>
  <si>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</si>
  <si>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</si>
  <si>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</si>
  <si>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</si>
  <si>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</si>
  <si>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</si>
  <si>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</si>
  <si>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</si>
  <si>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</si>
  <si>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</si>
  <si>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</si>
  <si>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</si>
  <si>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</si>
  <si>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</si>
  <si>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</si>
  <si>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</si>
  <si>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</si>
  <si>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</si>
  <si>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</si>
  <si>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</si>
  <si>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</si>
  <si>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</si>
  <si>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</si>
  <si>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</si>
  <si>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</si>
  <si>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</si>
  <si>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</si>
  <si>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</si>
  <si>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</si>
  <si>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</si>
  <si>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</si>
  <si>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</si>
  <si>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</si>
  <si>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</si>
  <si>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</si>
  <si>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</si>
  <si>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</si>
  <si>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</si>
  <si>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</si>
  <si>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</si>
  <si>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</si>
  <si>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</si>
  <si>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</si>
  <si>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</si>
  <si>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</si>
  <si>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</si>
  <si>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</si>
  <si>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</si>
  <si>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</si>
  <si>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</si>
  <si>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</si>
  <si>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</si>
  <si>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</si>
  <si>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</si>
  <si>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</si>
  <si>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</si>
  <si>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</si>
  <si>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</si>
  <si>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</si>
  <si>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</si>
  <si>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</si>
  <si>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</si>
  <si>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</si>
  <si>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</si>
  <si>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</si>
  <si>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</si>
  <si>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</si>
  <si>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</si>
  <si>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</si>
  <si>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</si>
  <si>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</si>
  <si>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</si>
  <si>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</si>
  <si>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</si>
  <si>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</si>
  <si>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</si>
  <si>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</si>
  <si>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</si>
  <si>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</si>
  <si>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</si>
  <si>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</si>
  <si>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</si>
  <si>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</si>
  <si>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</si>
  <si>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</si>
  <si>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</si>
  <si>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</si>
  <si>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</si>
  <si>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</si>
  <si>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</si>
  <si>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</si>
  <si>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</si>
  <si>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</si>
  <si>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</si>
  <si>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</si>
  <si>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</si>
  <si>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</si>
  <si>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</si>
  <si>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</si>
  <si>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</si>
  <si>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</si>
  <si>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</si>
  <si>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</si>
  <si>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</si>
  <si>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</si>
  <si>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</si>
  <si>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</si>
  <si>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</si>
  <si>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</si>
  <si>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</si>
  <si>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</si>
  <si>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</si>
  <si>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</si>
  <si>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</si>
  <si>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</si>
  <si>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</si>
  <si>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</si>
  <si>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</si>
  <si>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</si>
  <si>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</si>
  <si>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</si>
  <si>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</si>
  <si>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</si>
  <si>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</si>
  <si>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</si>
  <si>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</si>
  <si>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</si>
  <si>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</si>
  <si>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</si>
  <si>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</si>
  <si>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</si>
  <si>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</si>
  <si>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</si>
  <si>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</si>
  <si>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</si>
  <si>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</si>
  <si>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</si>
  <si>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</si>
  <si>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</si>
  <si>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</si>
  <si>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</si>
  <si>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</si>
  <si>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</si>
  <si>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</si>
  <si>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</si>
  <si>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</si>
  <si>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</si>
  <si>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</si>
  <si>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</si>
  <si>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</si>
  <si>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</si>
  <si>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</si>
  <si>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</si>
  <si>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</si>
  <si>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</si>
  <si>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</si>
  <si>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</si>
  <si>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</si>
  <si>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</si>
  <si>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</si>
  <si>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</si>
  <si>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</si>
  <si>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</si>
  <si>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</si>
  <si>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</si>
  <si>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</si>
  <si>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</si>
  <si>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</si>
  <si>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</si>
  <si>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</si>
  <si>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</si>
  <si>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</si>
  <si>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</si>
  <si>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</si>
  <si>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</si>
  <si>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</si>
  <si>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</si>
  <si>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</si>
  <si>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</si>
  <si>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</si>
  <si>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</si>
  <si>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</si>
  <si>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</si>
  <si>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</si>
  <si>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</si>
  <si>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</si>
  <si>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</si>
  <si>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</si>
  <si>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</si>
  <si>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</si>
  <si>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</si>
  <si>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</si>
  <si>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</si>
  <si>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</si>
  <si>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</si>
  <si>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</si>
  <si>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</si>
  <si>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</si>
  <si>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</si>
  <si>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</si>
  <si>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</si>
  <si>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</si>
  <si>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</si>
  <si>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</si>
  <si>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</si>
  <si>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</si>
  <si>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</si>
  <si>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</si>
  <si>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</si>
  <si>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</si>
  <si>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</si>
  <si>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</si>
  <si>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</si>
  <si>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</si>
  <si>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</si>
  <si>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</si>
  <si>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</si>
  <si>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</si>
  <si>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</si>
  <si>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</si>
  <si>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</si>
  <si>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</si>
  <si>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</si>
  <si>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</si>
  <si>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</si>
  <si>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</si>
  <si>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</si>
  <si>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</si>
  <si>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</si>
  <si>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</si>
  <si>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</si>
  <si>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</si>
  <si>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</si>
  <si>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</si>
  <si>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</si>
  <si>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</si>
  <si>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</si>
  <si>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</si>
  <si>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</si>
  <si>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</si>
  <si>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</si>
  <si>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</si>
  <si>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</si>
  <si>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</si>
  <si>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</si>
  <si>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</si>
  <si>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</si>
  <si>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</si>
  <si>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</si>
  <si>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</si>
  <si>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</si>
  <si>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</si>
  <si>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</si>
  <si>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</si>
  <si>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</si>
  <si>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</si>
  <si>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</si>
  <si>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</si>
  <si>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</si>
  <si>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</si>
  <si>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</si>
  <si>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</si>
  <si>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</si>
  <si>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</si>
  <si>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</si>
  <si>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</si>
  <si>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</si>
  <si>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</si>
  <si>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</si>
  <si>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</si>
  <si>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</si>
  <si>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</si>
  <si>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</si>
  <si>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</si>
  <si>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</si>
  <si>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</si>
  <si>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</si>
  <si>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</si>
  <si>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</si>
  <si>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</si>
  <si>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</si>
  <si>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</si>
  <si>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</si>
  <si>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</si>
  <si>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</si>
  <si>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</si>
  <si>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</si>
  <si>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</si>
  <si>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</si>
  <si>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</si>
  <si>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</si>
  <si>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</si>
  <si>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</si>
  <si>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</si>
  <si>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</si>
  <si>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</si>
  <si>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</si>
  <si>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</si>
  <si>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</si>
  <si>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</si>
  <si>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</si>
  <si>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</si>
  <si>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</si>
  <si>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</si>
  <si>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</si>
  <si>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</si>
  <si>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</si>
  <si>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</si>
  <si>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</si>
  <si>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</si>
  <si>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</si>
  <si>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</si>
  <si>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</si>
  <si>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</si>
  <si>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</si>
  <si>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</si>
  <si>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</si>
  <si>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</si>
  <si>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</si>
  <si>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</si>
  <si>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</si>
  <si>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</si>
  <si>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</si>
  <si>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</si>
  <si>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</si>
  <si>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</si>
  <si>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</si>
  <si>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</si>
  <si>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</si>
  <si>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</si>
  <si>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</si>
  <si>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</si>
  <si>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</si>
  <si>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</si>
  <si>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</si>
  <si>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</si>
  <si>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</si>
  <si>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</si>
  <si>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</si>
  <si>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</si>
  <si>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</si>
  <si>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</si>
  <si>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</si>
  <si>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</si>
  <si>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</si>
  <si>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</si>
  <si>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</si>
  <si>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</si>
  <si>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</si>
  <si>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</si>
  <si>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</si>
  <si>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</si>
  <si>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</si>
  <si>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</si>
  <si>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</si>
  <si>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</si>
  <si>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</si>
  <si>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</si>
  <si>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</si>
  <si>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</si>
  <si>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</si>
  <si>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</si>
  <si>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</si>
  <si>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</si>
  <si>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</si>
  <si>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</si>
  <si>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</si>
  <si>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</si>
  <si>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</si>
  <si>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</si>
  <si>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</si>
  <si>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</si>
  <si>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</si>
  <si>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</si>
  <si>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</si>
  <si>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</si>
  <si>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784904.01.01</t>
  </si>
  <si>
    <t>Организация строительного производства: Уч. / В.М.Серов-М.:НИЦ ИНФРА-М,2022.-281 с.(ВО: Бакалавр.)(п)</t>
  </si>
  <si>
    <t>ОРГАНИЗАЦИЯ СТРОИТЕЛЬНОГО ПРОИЗВОДСТВА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</si>
  <si>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</si>
  <si>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</si>
  <si>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</si>
  <si>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</si>
  <si>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</si>
  <si>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</si>
  <si>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</si>
  <si>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</si>
  <si>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</si>
  <si>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</si>
  <si>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</si>
  <si>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</si>
  <si>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</si>
  <si>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</si>
  <si>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</si>
  <si>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</si>
  <si>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</si>
  <si>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</si>
  <si>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</si>
  <si>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</si>
  <si>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</si>
  <si>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</si>
  <si>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</si>
  <si>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</si>
  <si>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</si>
  <si>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</si>
  <si>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</si>
  <si>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</si>
  <si>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</si>
  <si>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</si>
  <si>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</si>
  <si>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</si>
  <si>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</si>
  <si>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</si>
  <si>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</si>
  <si>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</si>
  <si>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</si>
  <si>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</si>
  <si>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</si>
  <si>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</si>
  <si>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</si>
  <si>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</si>
  <si>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</si>
  <si>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</si>
  <si>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</si>
  <si>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</si>
  <si>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</si>
  <si>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</si>
  <si>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</si>
  <si>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</si>
  <si>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</si>
  <si>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</si>
  <si>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</si>
  <si>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</si>
  <si>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</si>
  <si>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</si>
  <si>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</si>
  <si>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</si>
  <si>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</si>
  <si>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</si>
  <si>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</si>
  <si>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</si>
  <si>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</si>
  <si>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</si>
  <si>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</si>
  <si>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</si>
  <si>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</si>
  <si>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</si>
  <si>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</si>
  <si>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</si>
  <si>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</si>
  <si>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</si>
  <si>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</si>
  <si>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</si>
  <si>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</si>
  <si>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</si>
  <si>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</si>
  <si>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</si>
  <si>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</si>
  <si>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</si>
  <si>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</si>
  <si>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</si>
  <si>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</si>
  <si>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</si>
  <si>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</si>
  <si>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</si>
  <si>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</si>
  <si>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</si>
  <si>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</si>
  <si>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</si>
  <si>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</si>
  <si>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</si>
  <si>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</si>
  <si>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</si>
  <si>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</si>
  <si>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</si>
  <si>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</si>
  <si>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</si>
  <si>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</si>
  <si>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</si>
  <si>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</si>
  <si>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</si>
  <si>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</si>
  <si>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</si>
  <si>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</si>
  <si>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</si>
  <si>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</si>
  <si>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</si>
  <si>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</si>
  <si>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</si>
  <si>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</si>
  <si>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</si>
  <si>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</si>
  <si>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</si>
  <si>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</si>
  <si>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</si>
  <si>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</si>
  <si>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</si>
  <si>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</si>
  <si>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</si>
  <si>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</si>
  <si>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</si>
  <si>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</si>
  <si>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</si>
  <si>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</si>
  <si>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</si>
  <si>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</si>
  <si>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</si>
  <si>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</si>
  <si>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</si>
  <si>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</si>
  <si>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</si>
  <si>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</si>
  <si>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</si>
  <si>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</si>
  <si>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</si>
  <si>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</si>
  <si>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</si>
  <si>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</si>
  <si>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</si>
  <si>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</si>
  <si>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</si>
  <si>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</si>
  <si>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</si>
  <si>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</si>
  <si>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</si>
  <si>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</si>
  <si>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</si>
  <si>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</si>
  <si>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</si>
  <si>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</si>
  <si>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</si>
  <si>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</si>
  <si>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</si>
  <si>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</si>
  <si>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</si>
  <si>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</si>
  <si>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</si>
  <si>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</si>
  <si>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</si>
  <si>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</si>
  <si>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</si>
  <si>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</si>
  <si>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</si>
  <si>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</si>
  <si>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</si>
  <si>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</si>
  <si>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</si>
  <si>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</si>
  <si>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</si>
  <si>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</si>
  <si>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</si>
  <si>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</si>
  <si>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</si>
  <si>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</si>
  <si>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</si>
  <si>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</si>
  <si>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</si>
  <si>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</si>
  <si>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</si>
  <si>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</si>
  <si>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</si>
  <si>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</si>
  <si>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</si>
  <si>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</si>
  <si>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</si>
  <si>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</si>
  <si>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</si>
  <si>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</si>
  <si>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</si>
  <si>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</si>
  <si>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</si>
  <si>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</si>
  <si>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</si>
  <si>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</si>
  <si>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</si>
  <si>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</si>
  <si>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</si>
  <si>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</si>
  <si>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</si>
  <si>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</si>
  <si>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</si>
  <si>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</si>
  <si>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</si>
  <si>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</si>
  <si>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</si>
  <si>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</si>
  <si>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</si>
  <si>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</si>
  <si>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</si>
  <si>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</si>
  <si>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</si>
  <si>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</si>
  <si>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</si>
  <si>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</si>
  <si>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</si>
  <si>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</si>
  <si>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</si>
  <si>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</si>
  <si>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</si>
  <si>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</si>
  <si>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</si>
  <si>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</si>
  <si>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</si>
  <si>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</si>
  <si>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</si>
  <si>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</si>
  <si>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</si>
  <si>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</si>
  <si>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</si>
  <si>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</si>
  <si>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</si>
  <si>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</si>
  <si>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</si>
  <si>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</si>
  <si>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</si>
  <si>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</si>
  <si>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</si>
  <si>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</si>
  <si>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</si>
  <si>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</si>
  <si>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</si>
  <si>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</si>
  <si>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</si>
  <si>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</si>
  <si>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</si>
  <si>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</si>
  <si>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</si>
  <si>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</si>
  <si>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</si>
  <si>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</si>
  <si>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</si>
  <si>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</si>
  <si>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</si>
  <si>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</si>
  <si>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</si>
  <si>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</si>
  <si>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</si>
  <si>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</si>
  <si>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</si>
  <si>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</si>
  <si>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</si>
  <si>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</si>
  <si>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</si>
  <si>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</si>
  <si>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</si>
  <si>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</si>
  <si>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</si>
  <si>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</si>
  <si>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</si>
  <si>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</si>
  <si>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</si>
  <si>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</si>
  <si>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</si>
  <si>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</si>
  <si>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</si>
  <si>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</si>
  <si>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</si>
  <si>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</si>
  <si>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</si>
  <si>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</si>
  <si>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</si>
  <si>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</si>
  <si>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</si>
  <si>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</si>
  <si>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</si>
  <si>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</si>
  <si>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</si>
  <si>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</si>
  <si>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</si>
  <si>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</si>
  <si>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</si>
  <si>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</si>
  <si>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</si>
  <si>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</si>
  <si>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</si>
  <si>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</si>
  <si>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</si>
  <si>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</si>
  <si>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</si>
  <si>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</si>
  <si>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</si>
  <si>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</si>
  <si>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</si>
  <si>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</si>
  <si>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</si>
  <si>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</si>
  <si>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</si>
  <si>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</si>
  <si>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</si>
  <si>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</si>
  <si>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</si>
  <si>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</si>
  <si>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</si>
  <si>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</si>
  <si>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</si>
  <si>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</si>
  <si>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</si>
  <si>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</si>
  <si>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</si>
  <si>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</si>
  <si>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</si>
  <si>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</si>
  <si>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</si>
  <si>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</si>
  <si>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</si>
  <si>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</si>
  <si>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</si>
  <si>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</si>
  <si>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</si>
  <si>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</si>
  <si>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</si>
  <si>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</si>
  <si>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</si>
  <si>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</si>
  <si>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</si>
  <si>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</si>
  <si>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</si>
  <si>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</si>
  <si>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</si>
  <si>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</si>
  <si>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</si>
  <si>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</si>
  <si>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</si>
  <si>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</si>
  <si>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</si>
  <si>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</si>
  <si>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</si>
  <si>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</si>
  <si>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</si>
  <si>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</si>
  <si>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</si>
  <si>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</si>
  <si>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</si>
  <si>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</si>
  <si>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</si>
  <si>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</si>
  <si>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</si>
  <si>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</si>
  <si>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</si>
  <si>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</si>
  <si>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</si>
  <si>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</si>
  <si>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</si>
  <si>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</si>
  <si>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</si>
  <si>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</si>
  <si>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</si>
  <si>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</si>
  <si>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</si>
  <si>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</si>
  <si>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</si>
  <si>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</si>
  <si>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</si>
  <si>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</si>
  <si>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</si>
  <si>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</si>
  <si>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</si>
  <si>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</si>
  <si>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</si>
  <si>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</si>
  <si>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</si>
  <si>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</si>
  <si>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</si>
  <si>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</si>
  <si>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</si>
  <si>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</si>
  <si>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</si>
  <si>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</si>
  <si>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</si>
  <si>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</si>
  <si>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</si>
  <si>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</si>
  <si>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</si>
  <si>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</si>
  <si>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</si>
  <si>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</si>
  <si>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</si>
  <si>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</si>
  <si>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</si>
  <si>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</si>
  <si>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</si>
  <si>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</si>
  <si>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</si>
  <si>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</si>
  <si>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</si>
  <si>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</si>
  <si>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</si>
  <si>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</si>
  <si>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</si>
  <si>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</si>
  <si>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</si>
  <si>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</si>
  <si>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</si>
  <si>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</si>
  <si>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</si>
  <si>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</si>
  <si>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</si>
  <si>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</si>
  <si>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</si>
  <si>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</si>
  <si>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</si>
  <si>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</si>
  <si>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</si>
  <si>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</si>
  <si>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</si>
  <si>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</si>
  <si>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</si>
  <si>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</si>
  <si>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</si>
  <si>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</si>
  <si>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</si>
  <si>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</si>
  <si>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</si>
  <si>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</si>
  <si>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</si>
  <si>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</si>
  <si>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</si>
  <si>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</si>
  <si>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</si>
  <si>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</si>
  <si>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</si>
  <si>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</si>
  <si>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</si>
  <si>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</si>
  <si>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</si>
  <si>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</si>
  <si>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</si>
  <si>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</si>
  <si>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</si>
  <si>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</si>
  <si>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</si>
  <si>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</si>
  <si>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</si>
  <si>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</si>
  <si>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</si>
  <si>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</si>
  <si>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</si>
  <si>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</si>
  <si>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</si>
  <si>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</si>
  <si>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</si>
  <si>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</si>
  <si>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</si>
  <si>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</si>
  <si>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</si>
  <si>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</si>
  <si>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</si>
  <si>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</si>
  <si>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</si>
  <si>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</si>
  <si>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</si>
  <si>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</si>
  <si>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</si>
  <si>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</si>
  <si>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</si>
  <si>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</si>
  <si>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</si>
  <si>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</si>
  <si>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</si>
  <si>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</si>
  <si>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</si>
  <si>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</si>
  <si>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</si>
  <si>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</si>
  <si>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</si>
  <si>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</si>
  <si>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</si>
  <si>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</si>
  <si>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</si>
  <si>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</si>
  <si>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</si>
  <si>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</si>
  <si>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</si>
  <si>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</si>
  <si>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</si>
  <si>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</si>
  <si>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</si>
  <si>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</si>
  <si>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</si>
  <si>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</si>
  <si>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</si>
  <si>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</si>
  <si>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</si>
  <si>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</si>
  <si>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</si>
  <si>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</si>
  <si>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</si>
  <si>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</si>
  <si>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</si>
  <si>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</si>
  <si>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</si>
  <si>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</si>
  <si>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</si>
  <si>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</si>
  <si>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</si>
  <si>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</si>
  <si>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</si>
  <si>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</si>
  <si>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</si>
  <si>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</si>
  <si>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</si>
  <si>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</si>
  <si>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</si>
  <si>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</si>
  <si>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</si>
  <si>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</si>
  <si>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</si>
  <si>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</si>
  <si>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</si>
  <si>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</si>
  <si>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</si>
  <si>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</si>
  <si>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</si>
  <si>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</si>
  <si>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</si>
  <si>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</si>
  <si>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</si>
  <si>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</si>
  <si>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</si>
  <si>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</si>
  <si>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</si>
  <si>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</si>
  <si>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</si>
  <si>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</si>
  <si>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</si>
  <si>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</si>
  <si>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</si>
  <si>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</si>
  <si>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</si>
  <si>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</si>
  <si>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</si>
  <si>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</si>
  <si>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</si>
  <si>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</si>
  <si>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</si>
  <si>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</si>
  <si>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</si>
  <si>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</si>
  <si>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</si>
  <si>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</si>
  <si>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</si>
  <si>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</si>
  <si>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</si>
  <si>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</si>
  <si>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</si>
  <si>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</si>
  <si>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</si>
  <si>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</si>
  <si>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</si>
  <si>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</si>
  <si>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</si>
  <si>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</si>
  <si>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</si>
  <si>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</si>
  <si>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Май, 2024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</si>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</sst>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2080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1110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860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1170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990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1254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1150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1364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1090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1530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1900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1530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1759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1654.9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1077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1164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310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1260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1260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1260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1260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594.9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1220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1060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1870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2000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1990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1294.9000000000001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1670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772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13">
        <v>930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1410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1840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1310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1624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2650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1640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HYPERLINK("https://znanium.ru/catalog/product/1843217",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1260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2594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13">
        <v>840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2449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2599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1100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1470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2074.9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2904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2444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720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350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1574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1250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1570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2200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1760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1210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2154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730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1060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1724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724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1000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1817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1782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1374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2234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2747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1210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734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HYPERLINK("https://znanium.ru/catalog/product/1851652",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714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2199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1464.9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1500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1830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1830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1000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1349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1030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13">
        <v>880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620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2050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750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1214.9000000000001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584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1550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13">
        <v>990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1704.9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1990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1240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13">
        <v>854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514.9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1320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1230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1450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1040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13">
        <v>924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1194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HYPERLINK("https://znanium.ru/catalog/product/1709591",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1690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550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1060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1100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1624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754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13">
        <v>870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1150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1390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774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504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544.9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13">
        <v>890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1170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1400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4.1" customHeight="1">
      <c r="A119" s="5">
        <v>0</v>
      </c>
      <c r="B119" s="6" t="s">
        <v>826</v>
      </c>
      <c r="C119" s="7">
        <v>1340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54</v>
      </c>
      <c r="J119" s="9">
        <v>1</v>
      </c>
      <c r="K119" s="9">
        <v>281</v>
      </c>
      <c r="L119" s="9">
        <v>2023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44</v>
      </c>
      <c r="R119" s="10" t="s">
        <v>830</v>
      </c>
      <c r="S119" s="11"/>
      <c r="T119" s="6"/>
      <c r="U119" s="28" t="str">
        <f>HYPERLINK("https://media.infra-m.ru/1904/1904373/cover/1904373.jpg", "Обложка")</f>
        <v>Обложка</v>
      </c>
      <c r="V119" s="28" t="str">
        <f>HYPERLINK("https://znanium.ru/catalog/product/1904373", "Ознакомиться")</f>
        <v>Ознакомиться</v>
      </c>
      <c r="W119" s="8" t="s">
        <v>125</v>
      </c>
      <c r="X119" s="6" t="s">
        <v>831</v>
      </c>
      <c r="Y119" s="6"/>
      <c r="Z119" s="6"/>
      <c r="AA119" s="6" t="s">
        <v>115</v>
      </c>
    </row>
    <row r="120" spans="1:27" s="4" customFormat="1" ht="42" customHeight="1">
      <c r="A120" s="5">
        <v>0</v>
      </c>
      <c r="B120" s="6" t="s">
        <v>832</v>
      </c>
      <c r="C120" s="7">
        <v>1360</v>
      </c>
      <c r="D120" s="8" t="s">
        <v>833</v>
      </c>
      <c r="E120" s="8" t="s">
        <v>834</v>
      </c>
      <c r="F120" s="8" t="s">
        <v>835</v>
      </c>
      <c r="G120" s="6" t="s">
        <v>66</v>
      </c>
      <c r="H120" s="6" t="s">
        <v>38</v>
      </c>
      <c r="I120" s="8" t="s">
        <v>54</v>
      </c>
      <c r="J120" s="9">
        <v>1</v>
      </c>
      <c r="K120" s="9">
        <v>296</v>
      </c>
      <c r="L120" s="9">
        <v>2023</v>
      </c>
      <c r="M120" s="8" t="s">
        <v>836</v>
      </c>
      <c r="N120" s="8" t="s">
        <v>108</v>
      </c>
      <c r="O120" s="8" t="s">
        <v>109</v>
      </c>
      <c r="P120" s="6" t="s">
        <v>70</v>
      </c>
      <c r="Q120" s="8" t="s">
        <v>44</v>
      </c>
      <c r="R120" s="10" t="s">
        <v>330</v>
      </c>
      <c r="S120" s="11"/>
      <c r="T120" s="6"/>
      <c r="U120" s="28" t="str">
        <f>HYPERLINK("https://media.infra-m.ru/1896/1896917/cover/1896917.jpg", "Обложка")</f>
        <v>Обложка</v>
      </c>
      <c r="V120" s="28" t="str">
        <f>HYPERLINK("https://znanium.ru/catalog/product/1896917", "Ознакомиться")</f>
        <v>Ознакомиться</v>
      </c>
      <c r="W120" s="8" t="s">
        <v>652</v>
      </c>
      <c r="X120" s="6"/>
      <c r="Y120" s="6"/>
      <c r="Z120" s="6"/>
      <c r="AA120" s="6" t="s">
        <v>837</v>
      </c>
    </row>
    <row r="121" spans="1:27" s="4" customFormat="1" ht="51.95" customHeight="1">
      <c r="A121" s="5">
        <v>0</v>
      </c>
      <c r="B121" s="6" t="s">
        <v>838</v>
      </c>
      <c r="C121" s="13">
        <v>560</v>
      </c>
      <c r="D121" s="8" t="s">
        <v>839</v>
      </c>
      <c r="E121" s="8" t="s">
        <v>840</v>
      </c>
      <c r="F121" s="8" t="s">
        <v>841</v>
      </c>
      <c r="G121" s="6" t="s">
        <v>53</v>
      </c>
      <c r="H121" s="6" t="s">
        <v>67</v>
      </c>
      <c r="I121" s="8" t="s">
        <v>842</v>
      </c>
      <c r="J121" s="9">
        <v>1</v>
      </c>
      <c r="K121" s="9">
        <v>121</v>
      </c>
      <c r="L121" s="9">
        <v>2024</v>
      </c>
      <c r="M121" s="8" t="s">
        <v>843</v>
      </c>
      <c r="N121" s="8" t="s">
        <v>41</v>
      </c>
      <c r="O121" s="8" t="s">
        <v>42</v>
      </c>
      <c r="P121" s="6" t="s">
        <v>43</v>
      </c>
      <c r="Q121" s="8" t="s">
        <v>56</v>
      </c>
      <c r="R121" s="10" t="s">
        <v>330</v>
      </c>
      <c r="S121" s="11" t="s">
        <v>844</v>
      </c>
      <c r="T121" s="6"/>
      <c r="U121" s="28" t="str">
        <f>HYPERLINK("https://media.infra-m.ru/2013/2013704/cover/2013704.jpg", "Обложка")</f>
        <v>Обложка</v>
      </c>
      <c r="V121" s="28" t="str">
        <f>HYPERLINK("https://znanium.ru/catalog/product/2013704", "Ознакомиться")</f>
        <v>Ознакомиться</v>
      </c>
      <c r="W121" s="8" t="s">
        <v>845</v>
      </c>
      <c r="X121" s="6"/>
      <c r="Y121" s="6"/>
      <c r="Z121" s="6"/>
      <c r="AA121" s="6" t="s">
        <v>126</v>
      </c>
    </row>
    <row r="122" spans="1:27" s="4" customFormat="1" ht="42" customHeight="1">
      <c r="A122" s="5">
        <v>0</v>
      </c>
      <c r="B122" s="6" t="s">
        <v>846</v>
      </c>
      <c r="C122" s="7">
        <v>1360</v>
      </c>
      <c r="D122" s="8" t="s">
        <v>847</v>
      </c>
      <c r="E122" s="8" t="s">
        <v>848</v>
      </c>
      <c r="F122" s="8" t="s">
        <v>835</v>
      </c>
      <c r="G122" s="6" t="s">
        <v>66</v>
      </c>
      <c r="H122" s="6" t="s">
        <v>38</v>
      </c>
      <c r="I122" s="8" t="s">
        <v>849</v>
      </c>
      <c r="J122" s="9">
        <v>1</v>
      </c>
      <c r="K122" s="9">
        <v>296</v>
      </c>
      <c r="L122" s="9">
        <v>2024</v>
      </c>
      <c r="M122" s="8" t="s">
        <v>850</v>
      </c>
      <c r="N122" s="8" t="s">
        <v>108</v>
      </c>
      <c r="O122" s="8" t="s">
        <v>109</v>
      </c>
      <c r="P122" s="6" t="s">
        <v>70</v>
      </c>
      <c r="Q122" s="8" t="s">
        <v>71</v>
      </c>
      <c r="R122" s="10" t="s">
        <v>529</v>
      </c>
      <c r="S122" s="11"/>
      <c r="T122" s="6"/>
      <c r="U122" s="28" t="str">
        <f>HYPERLINK("https://media.infra-m.ru/2062/2062316/cover/2062316.jpg", "Обложка")</f>
        <v>Обложка</v>
      </c>
      <c r="V122" s="28" t="str">
        <f>HYPERLINK("https://znanium.ru/catalog/product/2062316", "Ознакомиться")</f>
        <v>Ознакомиться</v>
      </c>
      <c r="W122" s="8" t="s">
        <v>652</v>
      </c>
      <c r="X122" s="6"/>
      <c r="Y122" s="6"/>
      <c r="Z122" s="6" t="s">
        <v>132</v>
      </c>
      <c r="AA122" s="6" t="s">
        <v>101</v>
      </c>
    </row>
    <row r="123" spans="1:27" s="4" customFormat="1" ht="51.95" customHeight="1">
      <c r="A123" s="5">
        <v>0</v>
      </c>
      <c r="B123" s="6" t="s">
        <v>851</v>
      </c>
      <c r="C123" s="7">
        <v>2510</v>
      </c>
      <c r="D123" s="8" t="s">
        <v>852</v>
      </c>
      <c r="E123" s="8" t="s">
        <v>853</v>
      </c>
      <c r="F123" s="8" t="s">
        <v>854</v>
      </c>
      <c r="G123" s="6" t="s">
        <v>37</v>
      </c>
      <c r="H123" s="6" t="s">
        <v>67</v>
      </c>
      <c r="I123" s="8" t="s">
        <v>207</v>
      </c>
      <c r="J123" s="9">
        <v>1</v>
      </c>
      <c r="K123" s="9">
        <v>543</v>
      </c>
      <c r="L123" s="9">
        <v>2024</v>
      </c>
      <c r="M123" s="8" t="s">
        <v>855</v>
      </c>
      <c r="N123" s="8" t="s">
        <v>41</v>
      </c>
      <c r="O123" s="8" t="s">
        <v>42</v>
      </c>
      <c r="P123" s="6" t="s">
        <v>70</v>
      </c>
      <c r="Q123" s="8" t="s">
        <v>209</v>
      </c>
      <c r="R123" s="10" t="s">
        <v>856</v>
      </c>
      <c r="S123" s="11" t="s">
        <v>857</v>
      </c>
      <c r="T123" s="6"/>
      <c r="U123" s="28" t="str">
        <f>HYPERLINK("https://media.infra-m.ru/2054/2054122/cover/2054122.jpg", "Обложка")</f>
        <v>Обложка</v>
      </c>
      <c r="V123" s="28" t="str">
        <f>HYPERLINK("https://znanium.ru/catalog/product/2054122", "Ознакомиться")</f>
        <v>Ознакомиться</v>
      </c>
      <c r="W123" s="8" t="s">
        <v>858</v>
      </c>
      <c r="X123" s="6"/>
      <c r="Y123" s="6"/>
      <c r="Z123" s="6"/>
      <c r="AA123" s="6" t="s">
        <v>126</v>
      </c>
    </row>
    <row r="124" spans="1:27" s="4" customFormat="1" ht="51.95" customHeight="1">
      <c r="A124" s="5">
        <v>0</v>
      </c>
      <c r="B124" s="6" t="s">
        <v>859</v>
      </c>
      <c r="C124" s="7">
        <v>1200</v>
      </c>
      <c r="D124" s="8" t="s">
        <v>860</v>
      </c>
      <c r="E124" s="8" t="s">
        <v>861</v>
      </c>
      <c r="F124" s="8" t="s">
        <v>862</v>
      </c>
      <c r="G124" s="6" t="s">
        <v>66</v>
      </c>
      <c r="H124" s="6" t="s">
        <v>67</v>
      </c>
      <c r="I124" s="8" t="s">
        <v>68</v>
      </c>
      <c r="J124" s="9">
        <v>1</v>
      </c>
      <c r="K124" s="9">
        <v>254</v>
      </c>
      <c r="L124" s="9">
        <v>2024</v>
      </c>
      <c r="M124" s="8" t="s">
        <v>863</v>
      </c>
      <c r="N124" s="8" t="s">
        <v>41</v>
      </c>
      <c r="O124" s="8" t="s">
        <v>42</v>
      </c>
      <c r="P124" s="6" t="s">
        <v>70</v>
      </c>
      <c r="Q124" s="8" t="s">
        <v>71</v>
      </c>
      <c r="R124" s="10" t="s">
        <v>864</v>
      </c>
      <c r="S124" s="11" t="s">
        <v>90</v>
      </c>
      <c r="T124" s="6"/>
      <c r="U124" s="28" t="str">
        <f>HYPERLINK("https://media.infra-m.ru/2129/2129030/cover/2129030.jpg", "Обложка")</f>
        <v>Обложка</v>
      </c>
      <c r="V124" s="28" t="str">
        <f>HYPERLINK("https://znanium.ru/catalog/product/2129030", "Ознакомиться")</f>
        <v>Ознакомиться</v>
      </c>
      <c r="W124" s="8" t="s">
        <v>74</v>
      </c>
      <c r="X124" s="6"/>
      <c r="Y124" s="6" t="s">
        <v>30</v>
      </c>
      <c r="Z124" s="6"/>
      <c r="AA124" s="6" t="s">
        <v>778</v>
      </c>
    </row>
    <row r="125" spans="1:27" s="4" customFormat="1" ht="51.95" customHeight="1">
      <c r="A125" s="5">
        <v>0</v>
      </c>
      <c r="B125" s="6" t="s">
        <v>865</v>
      </c>
      <c r="C125" s="13">
        <v>570</v>
      </c>
      <c r="D125" s="8" t="s">
        <v>866</v>
      </c>
      <c r="E125" s="8" t="s">
        <v>867</v>
      </c>
      <c r="F125" s="8" t="s">
        <v>868</v>
      </c>
      <c r="G125" s="6" t="s">
        <v>53</v>
      </c>
      <c r="H125" s="6" t="s">
        <v>173</v>
      </c>
      <c r="I125" s="8" t="s">
        <v>54</v>
      </c>
      <c r="J125" s="9">
        <v>1</v>
      </c>
      <c r="K125" s="9">
        <v>128</v>
      </c>
      <c r="L125" s="9">
        <v>2020</v>
      </c>
      <c r="M125" s="8" t="s">
        <v>869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870</v>
      </c>
      <c r="S125" s="11" t="s">
        <v>871</v>
      </c>
      <c r="T125" s="6"/>
      <c r="U125" s="28" t="str">
        <f>HYPERLINK("https://media.infra-m.ru/1052/1052189/cover/1052189.jpg", "Обложка")</f>
        <v>Обложка</v>
      </c>
      <c r="V125" s="28" t="str">
        <f>HYPERLINK("https://znanium.ru/catalog/product/2133106", "Ознакомиться")</f>
        <v>Ознакомиться</v>
      </c>
      <c r="W125" s="8" t="s">
        <v>176</v>
      </c>
      <c r="X125" s="6"/>
      <c r="Y125" s="6"/>
      <c r="Z125" s="6"/>
      <c r="AA125" s="6" t="s">
        <v>157</v>
      </c>
    </row>
    <row r="126" spans="1:27" s="4" customFormat="1" ht="51.95" customHeight="1">
      <c r="A126" s="5">
        <v>0</v>
      </c>
      <c r="B126" s="6" t="s">
        <v>872</v>
      </c>
      <c r="C126" s="7">
        <v>1094</v>
      </c>
      <c r="D126" s="8" t="s">
        <v>873</v>
      </c>
      <c r="E126" s="8" t="s">
        <v>874</v>
      </c>
      <c r="F126" s="8" t="s">
        <v>875</v>
      </c>
      <c r="G126" s="6" t="s">
        <v>37</v>
      </c>
      <c r="H126" s="6" t="s">
        <v>67</v>
      </c>
      <c r="I126" s="8" t="s">
        <v>876</v>
      </c>
      <c r="J126" s="9">
        <v>1</v>
      </c>
      <c r="K126" s="9">
        <v>238</v>
      </c>
      <c r="L126" s="9">
        <v>2023</v>
      </c>
      <c r="M126" s="8" t="s">
        <v>877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330</v>
      </c>
      <c r="S126" s="11" t="s">
        <v>878</v>
      </c>
      <c r="T126" s="6"/>
      <c r="U126" s="28" t="str">
        <f>HYPERLINK("https://media.infra-m.ru/2030/2030853/cover/2030853.jpg", "Обложка")</f>
        <v>Обложка</v>
      </c>
      <c r="V126" s="28" t="str">
        <f>HYPERLINK("https://znanium.ru/catalog/product/1062329", "Ознакомиться")</f>
        <v>Ознакомиться</v>
      </c>
      <c r="W126" s="8" t="s">
        <v>845</v>
      </c>
      <c r="X126" s="6"/>
      <c r="Y126" s="6"/>
      <c r="Z126" s="6"/>
      <c r="AA126" s="6" t="s">
        <v>126</v>
      </c>
    </row>
    <row r="127" spans="1:27" s="4" customFormat="1" ht="51.95" customHeight="1">
      <c r="A127" s="5">
        <v>0</v>
      </c>
      <c r="B127" s="6" t="s">
        <v>879</v>
      </c>
      <c r="C127" s="13">
        <v>980</v>
      </c>
      <c r="D127" s="8" t="s">
        <v>880</v>
      </c>
      <c r="E127" s="8" t="s">
        <v>881</v>
      </c>
      <c r="F127" s="8" t="s">
        <v>882</v>
      </c>
      <c r="G127" s="6" t="s">
        <v>66</v>
      </c>
      <c r="H127" s="6" t="s">
        <v>67</v>
      </c>
      <c r="I127" s="8" t="s">
        <v>68</v>
      </c>
      <c r="J127" s="9">
        <v>1</v>
      </c>
      <c r="K127" s="9">
        <v>208</v>
      </c>
      <c r="L127" s="9">
        <v>2024</v>
      </c>
      <c r="M127" s="8" t="s">
        <v>883</v>
      </c>
      <c r="N127" s="8" t="s">
        <v>41</v>
      </c>
      <c r="O127" s="8" t="s">
        <v>42</v>
      </c>
      <c r="P127" s="6" t="s">
        <v>70</v>
      </c>
      <c r="Q127" s="8" t="s">
        <v>71</v>
      </c>
      <c r="R127" s="10" t="s">
        <v>884</v>
      </c>
      <c r="S127" s="11" t="s">
        <v>551</v>
      </c>
      <c r="T127" s="6"/>
      <c r="U127" s="28" t="str">
        <f>HYPERLINK("https://media.infra-m.ru/2131/2131533/cover/2131533.jpg", "Обложка")</f>
        <v>Обложка</v>
      </c>
      <c r="V127" s="28" t="str">
        <f>HYPERLINK("https://znanium.ru/catalog/product/2131533", "Ознакомиться")</f>
        <v>Ознакомиться</v>
      </c>
      <c r="W127" s="8" t="s">
        <v>74</v>
      </c>
      <c r="X127" s="6"/>
      <c r="Y127" s="6"/>
      <c r="Z127" s="6"/>
      <c r="AA127" s="6" t="s">
        <v>305</v>
      </c>
    </row>
    <row r="128" spans="1:27" s="4" customFormat="1" ht="51.95" customHeight="1">
      <c r="A128" s="5">
        <v>0</v>
      </c>
      <c r="B128" s="6" t="s">
        <v>885</v>
      </c>
      <c r="C128" s="13">
        <v>984.9</v>
      </c>
      <c r="D128" s="8" t="s">
        <v>886</v>
      </c>
      <c r="E128" s="8" t="s">
        <v>887</v>
      </c>
      <c r="F128" s="8" t="s">
        <v>888</v>
      </c>
      <c r="G128" s="6" t="s">
        <v>37</v>
      </c>
      <c r="H128" s="6" t="s">
        <v>67</v>
      </c>
      <c r="I128" s="8" t="s">
        <v>39</v>
      </c>
      <c r="J128" s="9">
        <v>1</v>
      </c>
      <c r="K128" s="9">
        <v>336</v>
      </c>
      <c r="L128" s="9">
        <v>2018</v>
      </c>
      <c r="M128" s="8" t="s">
        <v>889</v>
      </c>
      <c r="N128" s="8" t="s">
        <v>41</v>
      </c>
      <c r="O128" s="8" t="s">
        <v>42</v>
      </c>
      <c r="P128" s="6" t="s">
        <v>70</v>
      </c>
      <c r="Q128" s="8" t="s">
        <v>44</v>
      </c>
      <c r="R128" s="10" t="s">
        <v>890</v>
      </c>
      <c r="S128" s="11" t="s">
        <v>891</v>
      </c>
      <c r="T128" s="6"/>
      <c r="U128" s="28" t="str">
        <f>HYPERLINK("https://media.infra-m.ru/0920/0920552/cover/920552.jpg", "Обложка")</f>
        <v>Обложка</v>
      </c>
      <c r="V128" s="28" t="str">
        <f>HYPERLINK("https://znanium.ru/catalog/product/2125018", "Ознакомиться")</f>
        <v>Ознакомиться</v>
      </c>
      <c r="W128" s="8" t="s">
        <v>410</v>
      </c>
      <c r="X128" s="6"/>
      <c r="Y128" s="6"/>
      <c r="Z128" s="6"/>
      <c r="AA128" s="6" t="s">
        <v>227</v>
      </c>
    </row>
    <row r="129" spans="1:27" s="4" customFormat="1" ht="51.95" customHeight="1">
      <c r="A129" s="5">
        <v>0</v>
      </c>
      <c r="B129" s="6" t="s">
        <v>892</v>
      </c>
      <c r="C129" s="7">
        <v>1514.9</v>
      </c>
      <c r="D129" s="8" t="s">
        <v>893</v>
      </c>
      <c r="E129" s="8" t="s">
        <v>887</v>
      </c>
      <c r="F129" s="8" t="s">
        <v>894</v>
      </c>
      <c r="G129" s="6" t="s">
        <v>37</v>
      </c>
      <c r="H129" s="6" t="s">
        <v>67</v>
      </c>
      <c r="I129" s="8" t="s">
        <v>68</v>
      </c>
      <c r="J129" s="9">
        <v>1</v>
      </c>
      <c r="K129" s="9">
        <v>336</v>
      </c>
      <c r="L129" s="9">
        <v>2023</v>
      </c>
      <c r="M129" s="8" t="s">
        <v>895</v>
      </c>
      <c r="N129" s="8" t="s">
        <v>41</v>
      </c>
      <c r="O129" s="8" t="s">
        <v>42</v>
      </c>
      <c r="P129" s="6" t="s">
        <v>70</v>
      </c>
      <c r="Q129" s="8" t="s">
        <v>71</v>
      </c>
      <c r="R129" s="10" t="s">
        <v>896</v>
      </c>
      <c r="S129" s="11" t="s">
        <v>897</v>
      </c>
      <c r="T129" s="6"/>
      <c r="U129" s="28" t="str">
        <f>HYPERLINK("https://media.infra-m.ru/2030/2030872/cover/2030872.jpg", "Обложка")</f>
        <v>Обложка</v>
      </c>
      <c r="V129" s="28" t="str">
        <f>HYPERLINK("https://znanium.ru/catalog/product/1069050", "Ознакомиться")</f>
        <v>Ознакомиться</v>
      </c>
      <c r="W129" s="8" t="s">
        <v>410</v>
      </c>
      <c r="X129" s="6"/>
      <c r="Y129" s="6"/>
      <c r="Z129" s="6" t="s">
        <v>132</v>
      </c>
      <c r="AA129" s="6" t="s">
        <v>126</v>
      </c>
    </row>
    <row r="130" spans="1:27" s="4" customFormat="1" ht="51.95" customHeight="1">
      <c r="A130" s="5">
        <v>0</v>
      </c>
      <c r="B130" s="6" t="s">
        <v>898</v>
      </c>
      <c r="C130" s="13">
        <v>500</v>
      </c>
      <c r="D130" s="8" t="s">
        <v>899</v>
      </c>
      <c r="E130" s="8" t="s">
        <v>900</v>
      </c>
      <c r="F130" s="8" t="s">
        <v>901</v>
      </c>
      <c r="G130" s="6" t="s">
        <v>53</v>
      </c>
      <c r="H130" s="6" t="s">
        <v>67</v>
      </c>
      <c r="I130" s="8" t="s">
        <v>902</v>
      </c>
      <c r="J130" s="9">
        <v>1</v>
      </c>
      <c r="K130" s="9">
        <v>138</v>
      </c>
      <c r="L130" s="9">
        <v>2021</v>
      </c>
      <c r="M130" s="8" t="s">
        <v>903</v>
      </c>
      <c r="N130" s="8" t="s">
        <v>41</v>
      </c>
      <c r="O130" s="8" t="s">
        <v>42</v>
      </c>
      <c r="P130" s="6" t="s">
        <v>43</v>
      </c>
      <c r="Q130" s="8" t="s">
        <v>44</v>
      </c>
      <c r="R130" s="10" t="s">
        <v>904</v>
      </c>
      <c r="S130" s="11" t="s">
        <v>905</v>
      </c>
      <c r="T130" s="6"/>
      <c r="U130" s="28" t="str">
        <f>HYPERLINK("https://media.infra-m.ru/1284/1284349/cover/1284349.jpg", "Обложка")</f>
        <v>Обложка</v>
      </c>
      <c r="V130" s="12"/>
      <c r="W130" s="8" t="s">
        <v>786</v>
      </c>
      <c r="X130" s="6"/>
      <c r="Y130" s="6"/>
      <c r="Z130" s="6"/>
      <c r="AA130" s="6" t="s">
        <v>190</v>
      </c>
    </row>
    <row r="131" spans="1:27" s="4" customFormat="1" ht="51.95" customHeight="1">
      <c r="A131" s="5">
        <v>0</v>
      </c>
      <c r="B131" s="6" t="s">
        <v>906</v>
      </c>
      <c r="C131" s="7">
        <v>1200</v>
      </c>
      <c r="D131" s="8" t="s">
        <v>907</v>
      </c>
      <c r="E131" s="8" t="s">
        <v>908</v>
      </c>
      <c r="F131" s="8" t="s">
        <v>909</v>
      </c>
      <c r="G131" s="6" t="s">
        <v>66</v>
      </c>
      <c r="H131" s="6" t="s">
        <v>67</v>
      </c>
      <c r="I131" s="8" t="s">
        <v>68</v>
      </c>
      <c r="J131" s="9">
        <v>1</v>
      </c>
      <c r="K131" s="9">
        <v>256</v>
      </c>
      <c r="L131" s="9">
        <v>2024</v>
      </c>
      <c r="M131" s="8" t="s">
        <v>910</v>
      </c>
      <c r="N131" s="8" t="s">
        <v>41</v>
      </c>
      <c r="O131" s="8" t="s">
        <v>42</v>
      </c>
      <c r="P131" s="6" t="s">
        <v>70</v>
      </c>
      <c r="Q131" s="8" t="s">
        <v>71</v>
      </c>
      <c r="R131" s="10" t="s">
        <v>81</v>
      </c>
      <c r="S131" s="11" t="s">
        <v>911</v>
      </c>
      <c r="T131" s="6"/>
      <c r="U131" s="28" t="str">
        <f>HYPERLINK("https://media.infra-m.ru/2138/2138507/cover/2138507.jpg", "Обложка")</f>
        <v>Обложка</v>
      </c>
      <c r="V131" s="28" t="str">
        <f>HYPERLINK("https://znanium.ru/catalog/product/2138507", "Ознакомиться")</f>
        <v>Ознакомиться</v>
      </c>
      <c r="W131" s="8" t="s">
        <v>74</v>
      </c>
      <c r="X131" s="6"/>
      <c r="Y131" s="6"/>
      <c r="Z131" s="6"/>
      <c r="AA131" s="6" t="s">
        <v>305</v>
      </c>
    </row>
    <row r="132" spans="1:27" s="4" customFormat="1" ht="51.95" customHeight="1">
      <c r="A132" s="5">
        <v>0</v>
      </c>
      <c r="B132" s="6" t="s">
        <v>912</v>
      </c>
      <c r="C132" s="7">
        <v>2260</v>
      </c>
      <c r="D132" s="8" t="s">
        <v>913</v>
      </c>
      <c r="E132" s="8" t="s">
        <v>914</v>
      </c>
      <c r="F132" s="8" t="s">
        <v>915</v>
      </c>
      <c r="G132" s="6" t="s">
        <v>37</v>
      </c>
      <c r="H132" s="6" t="s">
        <v>67</v>
      </c>
      <c r="I132" s="8" t="s">
        <v>68</v>
      </c>
      <c r="J132" s="9">
        <v>1</v>
      </c>
      <c r="K132" s="9">
        <v>480</v>
      </c>
      <c r="L132" s="9">
        <v>2024</v>
      </c>
      <c r="M132" s="8" t="s">
        <v>916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917</v>
      </c>
      <c r="S132" s="11" t="s">
        <v>90</v>
      </c>
      <c r="T132" s="6"/>
      <c r="U132" s="28" t="str">
        <f>HYPERLINK("https://media.infra-m.ru/2143/2143708/cover/2143708.jpg", "Обложка")</f>
        <v>Обложка</v>
      </c>
      <c r="V132" s="28" t="str">
        <f>HYPERLINK("https://znanium.ru/catalog/product/2143708", "Ознакомиться")</f>
        <v>Ознакомиться</v>
      </c>
      <c r="W132" s="8" t="s">
        <v>918</v>
      </c>
      <c r="X132" s="6"/>
      <c r="Y132" s="6" t="s">
        <v>30</v>
      </c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919</v>
      </c>
      <c r="C133" s="7">
        <v>1210</v>
      </c>
      <c r="D133" s="8" t="s">
        <v>920</v>
      </c>
      <c r="E133" s="8" t="s">
        <v>921</v>
      </c>
      <c r="F133" s="8" t="s">
        <v>922</v>
      </c>
      <c r="G133" s="6" t="s">
        <v>66</v>
      </c>
      <c r="H133" s="6" t="s">
        <v>67</v>
      </c>
      <c r="I133" s="8" t="s">
        <v>68</v>
      </c>
      <c r="J133" s="9">
        <v>1</v>
      </c>
      <c r="K133" s="9">
        <v>268</v>
      </c>
      <c r="L133" s="9">
        <v>2023</v>
      </c>
      <c r="M133" s="8" t="s">
        <v>923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924</v>
      </c>
      <c r="S133" s="11" t="s">
        <v>758</v>
      </c>
      <c r="T133" s="6"/>
      <c r="U133" s="28" t="str">
        <f>HYPERLINK("https://media.infra-m.ru/1895/1895090/cover/1895090.jpg", "Обложка")</f>
        <v>Обложка</v>
      </c>
      <c r="V133" s="28" t="str">
        <f>HYPERLINK("https://znanium.ru/catalog/product/1895090", "Ознакомиться")</f>
        <v>Ознакомиться</v>
      </c>
      <c r="W133" s="8" t="s">
        <v>74</v>
      </c>
      <c r="X133" s="6"/>
      <c r="Y133" s="6"/>
      <c r="Z133" s="6"/>
      <c r="AA133" s="6" t="s">
        <v>305</v>
      </c>
    </row>
    <row r="134" spans="1:27" s="4" customFormat="1" ht="42" customHeight="1">
      <c r="A134" s="5">
        <v>0</v>
      </c>
      <c r="B134" s="6" t="s">
        <v>925</v>
      </c>
      <c r="C134" s="7">
        <v>1050</v>
      </c>
      <c r="D134" s="8" t="s">
        <v>926</v>
      </c>
      <c r="E134" s="8" t="s">
        <v>927</v>
      </c>
      <c r="F134" s="8" t="s">
        <v>231</v>
      </c>
      <c r="G134" s="6" t="s">
        <v>53</v>
      </c>
      <c r="H134" s="6" t="s">
        <v>67</v>
      </c>
      <c r="I134" s="8" t="s">
        <v>106</v>
      </c>
      <c r="J134" s="9">
        <v>1</v>
      </c>
      <c r="K134" s="9">
        <v>203</v>
      </c>
      <c r="L134" s="9">
        <v>2021</v>
      </c>
      <c r="M134" s="8" t="s">
        <v>928</v>
      </c>
      <c r="N134" s="8" t="s">
        <v>41</v>
      </c>
      <c r="O134" s="8" t="s">
        <v>42</v>
      </c>
      <c r="P134" s="6" t="s">
        <v>110</v>
      </c>
      <c r="Q134" s="8" t="s">
        <v>111</v>
      </c>
      <c r="R134" s="10" t="s">
        <v>929</v>
      </c>
      <c r="S134" s="11"/>
      <c r="T134" s="6"/>
      <c r="U134" s="28" t="str">
        <f>HYPERLINK("https://media.infra-m.ru/1230/1230211/cover/1230211.jpg", "Обложка")</f>
        <v>Обложка</v>
      </c>
      <c r="V134" s="28" t="str">
        <f>HYPERLINK("https://znanium.ru/catalog/product/1230211", "Ознакомиться")</f>
        <v>Ознакомиться</v>
      </c>
      <c r="W134" s="8" t="s">
        <v>235</v>
      </c>
      <c r="X134" s="6"/>
      <c r="Y134" s="6"/>
      <c r="Z134" s="6"/>
      <c r="AA134" s="6" t="s">
        <v>236</v>
      </c>
    </row>
    <row r="135" spans="1:27" s="4" customFormat="1" ht="51.95" customHeight="1">
      <c r="A135" s="5">
        <v>0</v>
      </c>
      <c r="B135" s="6" t="s">
        <v>930</v>
      </c>
      <c r="C135" s="13">
        <v>800</v>
      </c>
      <c r="D135" s="8" t="s">
        <v>931</v>
      </c>
      <c r="E135" s="8" t="s">
        <v>932</v>
      </c>
      <c r="F135" s="8" t="s">
        <v>933</v>
      </c>
      <c r="G135" s="6" t="s">
        <v>53</v>
      </c>
      <c r="H135" s="6" t="s">
        <v>38</v>
      </c>
      <c r="I135" s="8" t="s">
        <v>95</v>
      </c>
      <c r="J135" s="9">
        <v>1</v>
      </c>
      <c r="K135" s="9">
        <v>176</v>
      </c>
      <c r="L135" s="9">
        <v>2023</v>
      </c>
      <c r="M135" s="8" t="s">
        <v>934</v>
      </c>
      <c r="N135" s="8" t="s">
        <v>41</v>
      </c>
      <c r="O135" s="8" t="s">
        <v>42</v>
      </c>
      <c r="P135" s="6" t="s">
        <v>70</v>
      </c>
      <c r="Q135" s="8" t="s">
        <v>97</v>
      </c>
      <c r="R135" s="10" t="s">
        <v>935</v>
      </c>
      <c r="S135" s="11" t="s">
        <v>936</v>
      </c>
      <c r="T135" s="6" t="s">
        <v>59</v>
      </c>
      <c r="U135" s="28" t="str">
        <f>HYPERLINK("https://media.infra-m.ru/1937/1937178/cover/1937178.jpg", "Обложка")</f>
        <v>Обложка</v>
      </c>
      <c r="V135" s="28" t="str">
        <f>HYPERLINK("https://znanium.ru/catalog/product/1937178", "Ознакомиться")</f>
        <v>Ознакомиться</v>
      </c>
      <c r="W135" s="8" t="s">
        <v>60</v>
      </c>
      <c r="X135" s="6"/>
      <c r="Y135" s="6"/>
      <c r="Z135" s="6"/>
      <c r="AA135" s="6" t="s">
        <v>48</v>
      </c>
    </row>
    <row r="136" spans="1:27" s="4" customFormat="1" ht="51.95" customHeight="1">
      <c r="A136" s="5">
        <v>0</v>
      </c>
      <c r="B136" s="6" t="s">
        <v>937</v>
      </c>
      <c r="C136" s="7">
        <v>1300</v>
      </c>
      <c r="D136" s="8" t="s">
        <v>938</v>
      </c>
      <c r="E136" s="8" t="s">
        <v>939</v>
      </c>
      <c r="F136" s="8" t="s">
        <v>119</v>
      </c>
      <c r="G136" s="6" t="s">
        <v>37</v>
      </c>
      <c r="H136" s="6" t="s">
        <v>67</v>
      </c>
      <c r="I136" s="8" t="s">
        <v>39</v>
      </c>
      <c r="J136" s="9">
        <v>1</v>
      </c>
      <c r="K136" s="9">
        <v>338</v>
      </c>
      <c r="L136" s="9">
        <v>2022</v>
      </c>
      <c r="M136" s="8" t="s">
        <v>940</v>
      </c>
      <c r="N136" s="8" t="s">
        <v>121</v>
      </c>
      <c r="O136" s="8" t="s">
        <v>122</v>
      </c>
      <c r="P136" s="6" t="s">
        <v>70</v>
      </c>
      <c r="Q136" s="8" t="s">
        <v>44</v>
      </c>
      <c r="R136" s="10" t="s">
        <v>941</v>
      </c>
      <c r="S136" s="11" t="s">
        <v>942</v>
      </c>
      <c r="T136" s="6"/>
      <c r="U136" s="28" t="str">
        <f>HYPERLINK("https://media.infra-m.ru/1093/1093074/cover/1093074.jpg", "Обложка")</f>
        <v>Обложка</v>
      </c>
      <c r="V136" s="28" t="str">
        <f>HYPERLINK("https://znanium.ru/catalog/product/1093074", "Ознакомиться")</f>
        <v>Ознакомиться</v>
      </c>
      <c r="W136" s="8" t="s">
        <v>125</v>
      </c>
      <c r="X136" s="6"/>
      <c r="Y136" s="6"/>
      <c r="Z136" s="6"/>
      <c r="AA136" s="6" t="s">
        <v>244</v>
      </c>
    </row>
    <row r="137" spans="1:27" s="4" customFormat="1" ht="51.95" customHeight="1">
      <c r="A137" s="5">
        <v>0</v>
      </c>
      <c r="B137" s="6" t="s">
        <v>943</v>
      </c>
      <c r="C137" s="13">
        <v>620</v>
      </c>
      <c r="D137" s="8" t="s">
        <v>944</v>
      </c>
      <c r="E137" s="8" t="s">
        <v>945</v>
      </c>
      <c r="F137" s="8" t="s">
        <v>946</v>
      </c>
      <c r="G137" s="6" t="s">
        <v>66</v>
      </c>
      <c r="H137" s="6" t="s">
        <v>67</v>
      </c>
      <c r="I137" s="8" t="s">
        <v>39</v>
      </c>
      <c r="J137" s="9">
        <v>1</v>
      </c>
      <c r="K137" s="9">
        <v>133</v>
      </c>
      <c r="L137" s="9">
        <v>2023</v>
      </c>
      <c r="M137" s="8" t="s">
        <v>947</v>
      </c>
      <c r="N137" s="8" t="s">
        <v>41</v>
      </c>
      <c r="O137" s="8" t="s">
        <v>42</v>
      </c>
      <c r="P137" s="6" t="s">
        <v>43</v>
      </c>
      <c r="Q137" s="8" t="s">
        <v>44</v>
      </c>
      <c r="R137" s="10" t="s">
        <v>258</v>
      </c>
      <c r="S137" s="11" t="s">
        <v>948</v>
      </c>
      <c r="T137" s="6"/>
      <c r="U137" s="28" t="str">
        <f>HYPERLINK("https://media.infra-m.ru/2126/2126630/cover/2126630.jpg", "Обложка")</f>
        <v>Обложка</v>
      </c>
      <c r="V137" s="28" t="str">
        <f>HYPERLINK("https://znanium.ru/catalog/product/2126630", "Ознакомиться")</f>
        <v>Ознакомиться</v>
      </c>
      <c r="W137" s="8" t="s">
        <v>100</v>
      </c>
      <c r="X137" s="6"/>
      <c r="Y137" s="6"/>
      <c r="Z137" s="6"/>
      <c r="AA137" s="6" t="s">
        <v>949</v>
      </c>
    </row>
    <row r="138" spans="1:27" s="4" customFormat="1" ht="44.1" customHeight="1">
      <c r="A138" s="5">
        <v>0</v>
      </c>
      <c r="B138" s="6" t="s">
        <v>950</v>
      </c>
      <c r="C138" s="13">
        <v>880</v>
      </c>
      <c r="D138" s="8" t="s">
        <v>951</v>
      </c>
      <c r="E138" s="8" t="s">
        <v>952</v>
      </c>
      <c r="F138" s="8" t="s">
        <v>953</v>
      </c>
      <c r="G138" s="6" t="s">
        <v>66</v>
      </c>
      <c r="H138" s="6" t="s">
        <v>67</v>
      </c>
      <c r="I138" s="8" t="s">
        <v>783</v>
      </c>
      <c r="J138" s="9">
        <v>1</v>
      </c>
      <c r="K138" s="9">
        <v>173</v>
      </c>
      <c r="L138" s="9">
        <v>2022</v>
      </c>
      <c r="M138" s="8" t="s">
        <v>954</v>
      </c>
      <c r="N138" s="8" t="s">
        <v>41</v>
      </c>
      <c r="O138" s="8" t="s">
        <v>42</v>
      </c>
      <c r="P138" s="6" t="s">
        <v>110</v>
      </c>
      <c r="Q138" s="8" t="s">
        <v>111</v>
      </c>
      <c r="R138" s="10" t="s">
        <v>955</v>
      </c>
      <c r="S138" s="11"/>
      <c r="T138" s="6"/>
      <c r="U138" s="28" t="str">
        <f>HYPERLINK("https://media.infra-m.ru/1856/1856674/cover/1856674.jpg", "Обложка")</f>
        <v>Обложка</v>
      </c>
      <c r="V138" s="12"/>
      <c r="W138" s="8" t="s">
        <v>786</v>
      </c>
      <c r="X138" s="6"/>
      <c r="Y138" s="6"/>
      <c r="Z138" s="6"/>
      <c r="AA138" s="6" t="s">
        <v>190</v>
      </c>
    </row>
    <row r="139" spans="1:27" s="4" customFormat="1" ht="51.95" customHeight="1">
      <c r="A139" s="5">
        <v>0</v>
      </c>
      <c r="B139" s="6" t="s">
        <v>956</v>
      </c>
      <c r="C139" s="7">
        <v>1300</v>
      </c>
      <c r="D139" s="8" t="s">
        <v>957</v>
      </c>
      <c r="E139" s="8" t="s">
        <v>958</v>
      </c>
      <c r="F139" s="8" t="s">
        <v>959</v>
      </c>
      <c r="G139" s="6" t="s">
        <v>37</v>
      </c>
      <c r="H139" s="6" t="s">
        <v>67</v>
      </c>
      <c r="I139" s="8" t="s">
        <v>960</v>
      </c>
      <c r="J139" s="9">
        <v>1</v>
      </c>
      <c r="K139" s="9">
        <v>285</v>
      </c>
      <c r="L139" s="9">
        <v>2023</v>
      </c>
      <c r="M139" s="8" t="s">
        <v>961</v>
      </c>
      <c r="N139" s="8" t="s">
        <v>41</v>
      </c>
      <c r="O139" s="8" t="s">
        <v>42</v>
      </c>
      <c r="P139" s="6" t="s">
        <v>962</v>
      </c>
      <c r="Q139" s="8" t="s">
        <v>56</v>
      </c>
      <c r="R139" s="10" t="s">
        <v>963</v>
      </c>
      <c r="S139" s="11"/>
      <c r="T139" s="6"/>
      <c r="U139" s="28" t="str">
        <f>HYPERLINK("https://media.infra-m.ru/1918/1918490/cover/1918490.jpg", "Обложка")</f>
        <v>Обложка</v>
      </c>
      <c r="V139" s="28" t="str">
        <f>HYPERLINK("https://znanium.ru/catalog/product/1918490", "Ознакомиться")</f>
        <v>Ознакомиться</v>
      </c>
      <c r="W139" s="8" t="s">
        <v>964</v>
      </c>
      <c r="X139" s="6"/>
      <c r="Y139" s="6"/>
      <c r="Z139" s="6"/>
      <c r="AA139" s="6" t="s">
        <v>115</v>
      </c>
    </row>
    <row r="140" spans="1:27" s="4" customFormat="1" ht="42" customHeight="1">
      <c r="A140" s="5">
        <v>0</v>
      </c>
      <c r="B140" s="6" t="s">
        <v>965</v>
      </c>
      <c r="C140" s="13">
        <v>810</v>
      </c>
      <c r="D140" s="8" t="s">
        <v>966</v>
      </c>
      <c r="E140" s="8" t="s">
        <v>967</v>
      </c>
      <c r="F140" s="8" t="s">
        <v>959</v>
      </c>
      <c r="G140" s="6" t="s">
        <v>37</v>
      </c>
      <c r="H140" s="6" t="s">
        <v>67</v>
      </c>
      <c r="I140" s="8"/>
      <c r="J140" s="9">
        <v>1</v>
      </c>
      <c r="K140" s="9">
        <v>178</v>
      </c>
      <c r="L140" s="9">
        <v>2023</v>
      </c>
      <c r="M140" s="8" t="s">
        <v>968</v>
      </c>
      <c r="N140" s="8" t="s">
        <v>41</v>
      </c>
      <c r="O140" s="8" t="s">
        <v>42</v>
      </c>
      <c r="P140" s="6" t="s">
        <v>962</v>
      </c>
      <c r="Q140" s="8" t="s">
        <v>56</v>
      </c>
      <c r="R140" s="10" t="s">
        <v>969</v>
      </c>
      <c r="S140" s="11"/>
      <c r="T140" s="6"/>
      <c r="U140" s="28" t="str">
        <f>HYPERLINK("https://media.infra-m.ru/1939/1939108/cover/1939108.jpg", "Обложка")</f>
        <v>Обложка</v>
      </c>
      <c r="V140" s="28" t="str">
        <f>HYPERLINK("https://znanium.ru/catalog/product/1939108", "Ознакомиться")</f>
        <v>Ознакомиться</v>
      </c>
      <c r="W140" s="8" t="s">
        <v>964</v>
      </c>
      <c r="X140" s="6"/>
      <c r="Y140" s="6"/>
      <c r="Z140" s="6"/>
      <c r="AA140" s="6" t="s">
        <v>115</v>
      </c>
    </row>
    <row r="141" spans="1:27" s="4" customFormat="1" ht="51.95" customHeight="1">
      <c r="A141" s="5">
        <v>0</v>
      </c>
      <c r="B141" s="6" t="s">
        <v>970</v>
      </c>
      <c r="C141" s="7">
        <v>1090</v>
      </c>
      <c r="D141" s="8" t="s">
        <v>971</v>
      </c>
      <c r="E141" s="8" t="s">
        <v>972</v>
      </c>
      <c r="F141" s="8" t="s">
        <v>959</v>
      </c>
      <c r="G141" s="6" t="s">
        <v>66</v>
      </c>
      <c r="H141" s="6" t="s">
        <v>67</v>
      </c>
      <c r="I141" s="8" t="s">
        <v>960</v>
      </c>
      <c r="J141" s="9">
        <v>1</v>
      </c>
      <c r="K141" s="9">
        <v>238</v>
      </c>
      <c r="L141" s="9">
        <v>2024</v>
      </c>
      <c r="M141" s="8" t="s">
        <v>973</v>
      </c>
      <c r="N141" s="8" t="s">
        <v>41</v>
      </c>
      <c r="O141" s="8" t="s">
        <v>42</v>
      </c>
      <c r="P141" s="6" t="s">
        <v>962</v>
      </c>
      <c r="Q141" s="8" t="s">
        <v>56</v>
      </c>
      <c r="R141" s="10" t="s">
        <v>963</v>
      </c>
      <c r="S141" s="11"/>
      <c r="T141" s="6"/>
      <c r="U141" s="28" t="str">
        <f>HYPERLINK("https://media.infra-m.ru/1921/1921397/cover/1921397.jpg", "Обложка")</f>
        <v>Обложка</v>
      </c>
      <c r="V141" s="28" t="str">
        <f>HYPERLINK("https://znanium.ru/catalog/product/1843565", "Ознакомиться")</f>
        <v>Ознакомиться</v>
      </c>
      <c r="W141" s="8" t="s">
        <v>964</v>
      </c>
      <c r="X141" s="6"/>
      <c r="Y141" s="6"/>
      <c r="Z141" s="6"/>
      <c r="AA141" s="6" t="s">
        <v>126</v>
      </c>
    </row>
    <row r="142" spans="1:27" s="4" customFormat="1" ht="51.95" customHeight="1">
      <c r="A142" s="5">
        <v>0</v>
      </c>
      <c r="B142" s="6" t="s">
        <v>974</v>
      </c>
      <c r="C142" s="13">
        <v>940</v>
      </c>
      <c r="D142" s="8" t="s">
        <v>975</v>
      </c>
      <c r="E142" s="8" t="s">
        <v>976</v>
      </c>
      <c r="F142" s="8" t="s">
        <v>231</v>
      </c>
      <c r="G142" s="6" t="s">
        <v>53</v>
      </c>
      <c r="H142" s="6" t="s">
        <v>67</v>
      </c>
      <c r="I142" s="8" t="s">
        <v>106</v>
      </c>
      <c r="J142" s="9">
        <v>1</v>
      </c>
      <c r="K142" s="9">
        <v>190</v>
      </c>
      <c r="L142" s="9">
        <v>2022</v>
      </c>
      <c r="M142" s="8" t="s">
        <v>977</v>
      </c>
      <c r="N142" s="8" t="s">
        <v>41</v>
      </c>
      <c r="O142" s="8" t="s">
        <v>42</v>
      </c>
      <c r="P142" s="6" t="s">
        <v>110</v>
      </c>
      <c r="Q142" s="8" t="s">
        <v>111</v>
      </c>
      <c r="R142" s="10" t="s">
        <v>978</v>
      </c>
      <c r="S142" s="11"/>
      <c r="T142" s="6"/>
      <c r="U142" s="28" t="str">
        <f>HYPERLINK("https://media.infra-m.ru/1852/1852911/cover/1852911.jpg", "Обложка")</f>
        <v>Обложка</v>
      </c>
      <c r="V142" s="28" t="str">
        <f>HYPERLINK("https://znanium.ru/catalog/product/1852911", "Ознакомиться")</f>
        <v>Ознакомиться</v>
      </c>
      <c r="W142" s="8" t="s">
        <v>235</v>
      </c>
      <c r="X142" s="6"/>
      <c r="Y142" s="6"/>
      <c r="Z142" s="6"/>
      <c r="AA142" s="6" t="s">
        <v>244</v>
      </c>
    </row>
    <row r="143" spans="1:27" s="4" customFormat="1" ht="42" customHeight="1">
      <c r="A143" s="5">
        <v>0</v>
      </c>
      <c r="B143" s="6" t="s">
        <v>979</v>
      </c>
      <c r="C143" s="13">
        <v>300</v>
      </c>
      <c r="D143" s="8" t="s">
        <v>980</v>
      </c>
      <c r="E143" s="8" t="s">
        <v>981</v>
      </c>
      <c r="F143" s="8" t="s">
        <v>982</v>
      </c>
      <c r="G143" s="6" t="s">
        <v>983</v>
      </c>
      <c r="H143" s="6" t="s">
        <v>67</v>
      </c>
      <c r="I143" s="8" t="s">
        <v>984</v>
      </c>
      <c r="J143" s="9">
        <v>1</v>
      </c>
      <c r="K143" s="9">
        <v>49</v>
      </c>
      <c r="L143" s="9">
        <v>2023</v>
      </c>
      <c r="M143" s="8" t="s">
        <v>985</v>
      </c>
      <c r="N143" s="8" t="s">
        <v>41</v>
      </c>
      <c r="O143" s="8" t="s">
        <v>42</v>
      </c>
      <c r="P143" s="6" t="s">
        <v>986</v>
      </c>
      <c r="Q143" s="8" t="s">
        <v>111</v>
      </c>
      <c r="R143" s="10" t="s">
        <v>81</v>
      </c>
      <c r="S143" s="11"/>
      <c r="T143" s="6"/>
      <c r="U143" s="28" t="str">
        <f>HYPERLINK("https://media.infra-m.ru/2070/2070075/cover/2070075.jpg", "Обложка")</f>
        <v>Обложка</v>
      </c>
      <c r="V143" s="28" t="str">
        <f>HYPERLINK("https://znanium.ru/catalog/product/2070075", "Ознакомиться")</f>
        <v>Ознакомиться</v>
      </c>
      <c r="W143" s="8"/>
      <c r="X143" s="6"/>
      <c r="Y143" s="6"/>
      <c r="Z143" s="6"/>
      <c r="AA143" s="6" t="s">
        <v>674</v>
      </c>
    </row>
    <row r="144" spans="1:27" s="4" customFormat="1" ht="42" customHeight="1">
      <c r="A144" s="5">
        <v>0</v>
      </c>
      <c r="B144" s="6" t="s">
        <v>987</v>
      </c>
      <c r="C144" s="13">
        <v>210</v>
      </c>
      <c r="D144" s="8" t="s">
        <v>988</v>
      </c>
      <c r="E144" s="8" t="s">
        <v>989</v>
      </c>
      <c r="F144" s="8" t="s">
        <v>982</v>
      </c>
      <c r="G144" s="6" t="s">
        <v>983</v>
      </c>
      <c r="H144" s="6" t="s">
        <v>67</v>
      </c>
      <c r="I144" s="8" t="s">
        <v>984</v>
      </c>
      <c r="J144" s="9">
        <v>1</v>
      </c>
      <c r="K144" s="9">
        <v>44</v>
      </c>
      <c r="L144" s="9">
        <v>2019</v>
      </c>
      <c r="M144" s="8" t="s">
        <v>985</v>
      </c>
      <c r="N144" s="8" t="s">
        <v>41</v>
      </c>
      <c r="O144" s="8" t="s">
        <v>42</v>
      </c>
      <c r="P144" s="6" t="s">
        <v>986</v>
      </c>
      <c r="Q144" s="8" t="s">
        <v>111</v>
      </c>
      <c r="R144" s="10" t="s">
        <v>81</v>
      </c>
      <c r="S144" s="11"/>
      <c r="T144" s="6"/>
      <c r="U144" s="28" t="str">
        <f>HYPERLINK("https://media.infra-m.ru/1008/1008536/cover/1008536.jpg",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61</v>
      </c>
    </row>
    <row r="145" spans="1:27" s="4" customFormat="1" ht="42" customHeight="1">
      <c r="A145" s="5">
        <v>0</v>
      </c>
      <c r="B145" s="6" t="s">
        <v>990</v>
      </c>
      <c r="C145" s="13">
        <v>930</v>
      </c>
      <c r="D145" s="8" t="s">
        <v>991</v>
      </c>
      <c r="E145" s="8" t="s">
        <v>992</v>
      </c>
      <c r="F145" s="8" t="s">
        <v>993</v>
      </c>
      <c r="G145" s="6" t="s">
        <v>53</v>
      </c>
      <c r="H145" s="6" t="s">
        <v>67</v>
      </c>
      <c r="I145" s="8" t="s">
        <v>106</v>
      </c>
      <c r="J145" s="9">
        <v>1</v>
      </c>
      <c r="K145" s="9">
        <v>239</v>
      </c>
      <c r="L145" s="9">
        <v>2022</v>
      </c>
      <c r="M145" s="8" t="s">
        <v>994</v>
      </c>
      <c r="N145" s="8" t="s">
        <v>41</v>
      </c>
      <c r="O145" s="8" t="s">
        <v>42</v>
      </c>
      <c r="P145" s="6" t="s">
        <v>110</v>
      </c>
      <c r="Q145" s="8" t="s">
        <v>111</v>
      </c>
      <c r="R145" s="10" t="s">
        <v>478</v>
      </c>
      <c r="S145" s="11"/>
      <c r="T145" s="6"/>
      <c r="U145" s="28" t="str">
        <f>HYPERLINK("https://media.infra-m.ru/1021/1021971/cover/1021971.jpg", "Обложка")</f>
        <v>Обложка</v>
      </c>
      <c r="V145" s="28" t="str">
        <f>HYPERLINK("https://znanium.ru/catalog/product/1021971", "Ознакомиться")</f>
        <v>Ознакомиться</v>
      </c>
      <c r="W145" s="8" t="s">
        <v>995</v>
      </c>
      <c r="X145" s="6"/>
      <c r="Y145" s="6"/>
      <c r="Z145" s="6"/>
      <c r="AA145" s="6" t="s">
        <v>710</v>
      </c>
    </row>
    <row r="146" spans="1:27" s="4" customFormat="1" ht="42" customHeight="1">
      <c r="A146" s="5">
        <v>0</v>
      </c>
      <c r="B146" s="6" t="s">
        <v>996</v>
      </c>
      <c r="C146" s="13">
        <v>970</v>
      </c>
      <c r="D146" s="8" t="s">
        <v>997</v>
      </c>
      <c r="E146" s="8" t="s">
        <v>998</v>
      </c>
      <c r="F146" s="8" t="s">
        <v>999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211</v>
      </c>
      <c r="L146" s="9">
        <v>2024</v>
      </c>
      <c r="M146" s="8" t="s">
        <v>1000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258</v>
      </c>
      <c r="S146" s="11"/>
      <c r="T146" s="6"/>
      <c r="U146" s="28" t="str">
        <f>HYPERLINK("https://media.infra-m.ru/2105/2105792/cover/2105792.jpg", "Обложка")</f>
        <v>Обложка</v>
      </c>
      <c r="V146" s="28" t="str">
        <f>HYPERLINK("https://znanium.ru/catalog/product/2105792", "Ознакомиться")</f>
        <v>Ознакомиться</v>
      </c>
      <c r="W146" s="8" t="s">
        <v>369</v>
      </c>
      <c r="X146" s="6"/>
      <c r="Y146" s="6"/>
      <c r="Z146" s="6"/>
      <c r="AA146" s="6" t="s">
        <v>126</v>
      </c>
    </row>
    <row r="147" spans="1:27" s="4" customFormat="1" ht="42" customHeight="1">
      <c r="A147" s="5">
        <v>0</v>
      </c>
      <c r="B147" s="6" t="s">
        <v>1001</v>
      </c>
      <c r="C147" s="7">
        <v>1294.9000000000001</v>
      </c>
      <c r="D147" s="8" t="s">
        <v>1002</v>
      </c>
      <c r="E147" s="8" t="s">
        <v>1003</v>
      </c>
      <c r="F147" s="8" t="s">
        <v>1004</v>
      </c>
      <c r="G147" s="6" t="s">
        <v>37</v>
      </c>
      <c r="H147" s="6" t="s">
        <v>67</v>
      </c>
      <c r="I147" s="8"/>
      <c r="J147" s="9">
        <v>1</v>
      </c>
      <c r="K147" s="9">
        <v>288</v>
      </c>
      <c r="L147" s="9">
        <v>2023</v>
      </c>
      <c r="M147" s="8" t="s">
        <v>1005</v>
      </c>
      <c r="N147" s="8" t="s">
        <v>41</v>
      </c>
      <c r="O147" s="8" t="s">
        <v>42</v>
      </c>
      <c r="P147" s="6" t="s">
        <v>43</v>
      </c>
      <c r="Q147" s="8" t="s">
        <v>44</v>
      </c>
      <c r="R147" s="10" t="s">
        <v>258</v>
      </c>
      <c r="S147" s="11"/>
      <c r="T147" s="6" t="s">
        <v>59</v>
      </c>
      <c r="U147" s="28" t="str">
        <f>HYPERLINK("https://media.infra-m.ru/1894/1894505/cover/1894505.jpg", "Обложка")</f>
        <v>Обложка</v>
      </c>
      <c r="V147" s="28" t="str">
        <f>HYPERLINK("https://znanium.ru/catalog/product/1839663", "Ознакомиться")</f>
        <v>Ознакомиться</v>
      </c>
      <c r="W147" s="8" t="s">
        <v>995</v>
      </c>
      <c r="X147" s="6"/>
      <c r="Y147" s="6"/>
      <c r="Z147" s="6"/>
      <c r="AA147" s="6" t="s">
        <v>354</v>
      </c>
    </row>
    <row r="148" spans="1:27" s="4" customFormat="1" ht="51.95" customHeight="1">
      <c r="A148" s="5">
        <v>0</v>
      </c>
      <c r="B148" s="6" t="s">
        <v>1006</v>
      </c>
      <c r="C148" s="7">
        <v>1064</v>
      </c>
      <c r="D148" s="8" t="s">
        <v>1007</v>
      </c>
      <c r="E148" s="8" t="s">
        <v>1008</v>
      </c>
      <c r="F148" s="8" t="s">
        <v>841</v>
      </c>
      <c r="G148" s="6" t="s">
        <v>66</v>
      </c>
      <c r="H148" s="6" t="s">
        <v>67</v>
      </c>
      <c r="I148" s="8" t="s">
        <v>876</v>
      </c>
      <c r="J148" s="9">
        <v>1</v>
      </c>
      <c r="K148" s="9">
        <v>226</v>
      </c>
      <c r="L148" s="9">
        <v>2024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 t="s">
        <v>1010</v>
      </c>
      <c r="T148" s="6"/>
      <c r="U148" s="28" t="str">
        <f>HYPERLINK("https://media.infra-m.ru/2095/2095598/cover/2095598.jpg", "Обложка")</f>
        <v>Обложка</v>
      </c>
      <c r="V148" s="28" t="str">
        <f>HYPERLINK("https://znanium.ru/catalog/product/1894750", "Ознакомиться")</f>
        <v>Ознакомиться</v>
      </c>
      <c r="W148" s="8" t="s">
        <v>845</v>
      </c>
      <c r="X148" s="6"/>
      <c r="Y148" s="6"/>
      <c r="Z148" s="6"/>
      <c r="AA148" s="6" t="s">
        <v>101</v>
      </c>
    </row>
    <row r="149" spans="1:27" s="4" customFormat="1" ht="51.95" customHeight="1">
      <c r="A149" s="5">
        <v>0</v>
      </c>
      <c r="B149" s="6" t="s">
        <v>1011</v>
      </c>
      <c r="C149" s="7">
        <v>1674</v>
      </c>
      <c r="D149" s="8" t="s">
        <v>1012</v>
      </c>
      <c r="E149" s="8" t="s">
        <v>1013</v>
      </c>
      <c r="F149" s="8" t="s">
        <v>1014</v>
      </c>
      <c r="G149" s="6" t="s">
        <v>66</v>
      </c>
      <c r="H149" s="6" t="s">
        <v>67</v>
      </c>
      <c r="I149" s="8" t="s">
        <v>68</v>
      </c>
      <c r="J149" s="9">
        <v>1</v>
      </c>
      <c r="K149" s="9">
        <v>352</v>
      </c>
      <c r="L149" s="9">
        <v>2024</v>
      </c>
      <c r="M149" s="8" t="s">
        <v>1015</v>
      </c>
      <c r="N149" s="8" t="s">
        <v>41</v>
      </c>
      <c r="O149" s="8" t="s">
        <v>42</v>
      </c>
      <c r="P149" s="6" t="s">
        <v>43</v>
      </c>
      <c r="Q149" s="8" t="s">
        <v>71</v>
      </c>
      <c r="R149" s="10" t="s">
        <v>1016</v>
      </c>
      <c r="S149" s="11" t="s">
        <v>1017</v>
      </c>
      <c r="T149" s="6"/>
      <c r="U149" s="28" t="str">
        <f>HYPERLINK("https://media.infra-m.ru/2149/2149188/cover/2149188.jpg", "Обложка")</f>
        <v>Обложка</v>
      </c>
      <c r="V149" s="28" t="str">
        <f>HYPERLINK("https://znanium.ru/catalog/product/1880922", "Ознакомиться")</f>
        <v>Ознакомиться</v>
      </c>
      <c r="W149" s="8" t="s">
        <v>140</v>
      </c>
      <c r="X149" s="6"/>
      <c r="Y149" s="6"/>
      <c r="Z149" s="6"/>
      <c r="AA149" s="6" t="s">
        <v>340</v>
      </c>
    </row>
    <row r="150" spans="1:27" s="4" customFormat="1" ht="42" customHeight="1">
      <c r="A150" s="5">
        <v>0</v>
      </c>
      <c r="B150" s="6" t="s">
        <v>1018</v>
      </c>
      <c r="C150" s="7">
        <v>1820</v>
      </c>
      <c r="D150" s="8" t="s">
        <v>1019</v>
      </c>
      <c r="E150" s="8" t="s">
        <v>1020</v>
      </c>
      <c r="F150" s="8" t="s">
        <v>1021</v>
      </c>
      <c r="G150" s="6" t="s">
        <v>66</v>
      </c>
      <c r="H150" s="6" t="s">
        <v>67</v>
      </c>
      <c r="I150" s="8" t="s">
        <v>106</v>
      </c>
      <c r="J150" s="9">
        <v>1</v>
      </c>
      <c r="K150" s="9">
        <v>395</v>
      </c>
      <c r="L150" s="9">
        <v>2024</v>
      </c>
      <c r="M150" s="8" t="s">
        <v>1022</v>
      </c>
      <c r="N150" s="8" t="s">
        <v>41</v>
      </c>
      <c r="O150" s="8" t="s">
        <v>42</v>
      </c>
      <c r="P150" s="6" t="s">
        <v>110</v>
      </c>
      <c r="Q150" s="8" t="s">
        <v>111</v>
      </c>
      <c r="R150" s="10" t="s">
        <v>478</v>
      </c>
      <c r="S150" s="11"/>
      <c r="T150" s="6"/>
      <c r="U150" s="28" t="str">
        <f>HYPERLINK("https://media.infra-m.ru/2111/2111784/cover/2111784.jpg", "Обложка")</f>
        <v>Обложка</v>
      </c>
      <c r="V150" s="28" t="str">
        <f>HYPERLINK("https://znanium.ru/catalog/product/2111784", "Ознакомиться")</f>
        <v>Ознакомиться</v>
      </c>
      <c r="W150" s="8"/>
      <c r="X150" s="6"/>
      <c r="Y150" s="6"/>
      <c r="Z150" s="6"/>
      <c r="AA150" s="6" t="s">
        <v>101</v>
      </c>
    </row>
    <row r="151" spans="1:27" s="4" customFormat="1" ht="42" customHeight="1">
      <c r="A151" s="5">
        <v>0</v>
      </c>
      <c r="B151" s="6" t="s">
        <v>1023</v>
      </c>
      <c r="C151" s="7">
        <v>1214</v>
      </c>
      <c r="D151" s="8" t="s">
        <v>1024</v>
      </c>
      <c r="E151" s="8" t="s">
        <v>1025</v>
      </c>
      <c r="F151" s="8" t="s">
        <v>1026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258</v>
      </c>
      <c r="L151" s="9">
        <v>2024</v>
      </c>
      <c r="M151" s="8" t="s">
        <v>1027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330</v>
      </c>
      <c r="S151" s="11"/>
      <c r="T151" s="6"/>
      <c r="U151" s="28" t="str">
        <f>HYPERLINK("https://media.infra-m.ru/2152/2152118/cover/2152118.jpg", "Обложка")</f>
        <v>Обложка</v>
      </c>
      <c r="V151" s="28" t="str">
        <f>HYPERLINK("https://znanium.ru/catalog/product/1039245", "Ознакомиться")</f>
        <v>Ознакомиться</v>
      </c>
      <c r="W151" s="8" t="s">
        <v>369</v>
      </c>
      <c r="X151" s="6"/>
      <c r="Y151" s="6"/>
      <c r="Z151" s="6"/>
      <c r="AA151" s="6" t="s">
        <v>190</v>
      </c>
    </row>
    <row r="152" spans="1:27" s="4" customFormat="1" ht="51.95" customHeight="1">
      <c r="A152" s="5">
        <v>0</v>
      </c>
      <c r="B152" s="6" t="s">
        <v>1028</v>
      </c>
      <c r="C152" s="13">
        <v>820</v>
      </c>
      <c r="D152" s="8" t="s">
        <v>1029</v>
      </c>
      <c r="E152" s="8" t="s">
        <v>1030</v>
      </c>
      <c r="F152" s="8" t="s">
        <v>868</v>
      </c>
      <c r="G152" s="6" t="s">
        <v>53</v>
      </c>
      <c r="H152" s="6" t="s">
        <v>173</v>
      </c>
      <c r="I152" s="8" t="s">
        <v>39</v>
      </c>
      <c r="J152" s="9">
        <v>1</v>
      </c>
      <c r="K152" s="9">
        <v>160</v>
      </c>
      <c r="L152" s="9">
        <v>2023</v>
      </c>
      <c r="M152" s="8" t="s">
        <v>1031</v>
      </c>
      <c r="N152" s="8" t="s">
        <v>41</v>
      </c>
      <c r="O152" s="8" t="s">
        <v>42</v>
      </c>
      <c r="P152" s="6" t="s">
        <v>43</v>
      </c>
      <c r="Q152" s="8" t="s">
        <v>44</v>
      </c>
      <c r="R152" s="10" t="s">
        <v>739</v>
      </c>
      <c r="S152" s="11" t="s">
        <v>1032</v>
      </c>
      <c r="T152" s="6"/>
      <c r="U152" s="28" t="str">
        <f>HYPERLINK("https://media.infra-m.ru/1903/1903730/cover/1903730.jpg", "Обложка")</f>
        <v>Обложка</v>
      </c>
      <c r="V152" s="28" t="str">
        <f>HYPERLINK("https://znanium.ru/catalog/product/1903730", "Ознакомиться")</f>
        <v>Ознакомиться</v>
      </c>
      <c r="W152" s="8" t="s">
        <v>176</v>
      </c>
      <c r="X152" s="6"/>
      <c r="Y152" s="6"/>
      <c r="Z152" s="6"/>
      <c r="AA152" s="6" t="s">
        <v>157</v>
      </c>
    </row>
    <row r="153" spans="1:27" s="4" customFormat="1" ht="42" customHeight="1">
      <c r="A153" s="5">
        <v>0</v>
      </c>
      <c r="B153" s="6" t="s">
        <v>1033</v>
      </c>
      <c r="C153" s="7">
        <v>1474</v>
      </c>
      <c r="D153" s="8" t="s">
        <v>1034</v>
      </c>
      <c r="E153" s="8" t="s">
        <v>1035</v>
      </c>
      <c r="F153" s="8" t="s">
        <v>1036</v>
      </c>
      <c r="G153" s="6" t="s">
        <v>53</v>
      </c>
      <c r="H153" s="6" t="s">
        <v>67</v>
      </c>
      <c r="I153" s="8" t="s">
        <v>106</v>
      </c>
      <c r="J153" s="9">
        <v>1</v>
      </c>
      <c r="K153" s="9">
        <v>320</v>
      </c>
      <c r="L153" s="9">
        <v>2024</v>
      </c>
      <c r="M153" s="8" t="s">
        <v>1037</v>
      </c>
      <c r="N153" s="8" t="s">
        <v>41</v>
      </c>
      <c r="O153" s="8" t="s">
        <v>42</v>
      </c>
      <c r="P153" s="6" t="s">
        <v>110</v>
      </c>
      <c r="Q153" s="8" t="s">
        <v>111</v>
      </c>
      <c r="R153" s="10" t="s">
        <v>1038</v>
      </c>
      <c r="S153" s="11"/>
      <c r="T153" s="6" t="s">
        <v>59</v>
      </c>
      <c r="U153" s="28" t="str">
        <f>HYPERLINK("https://media.infra-m.ru/2129/2129967/cover/2129967.jpg", "Обложка")</f>
        <v>Обложка</v>
      </c>
      <c r="V153" s="28" t="str">
        <f>HYPERLINK("https://znanium.ru/catalog/product/1082947", "Ознакомиться")</f>
        <v>Ознакомиться</v>
      </c>
      <c r="W153" s="8" t="s">
        <v>1039</v>
      </c>
      <c r="X153" s="6"/>
      <c r="Y153" s="6"/>
      <c r="Z153" s="6"/>
      <c r="AA153" s="6" t="s">
        <v>236</v>
      </c>
    </row>
    <row r="154" spans="1:27" s="4" customFormat="1" ht="51.95" customHeight="1">
      <c r="A154" s="5">
        <v>0</v>
      </c>
      <c r="B154" s="6" t="s">
        <v>1040</v>
      </c>
      <c r="C154" s="13">
        <v>314.89999999999998</v>
      </c>
      <c r="D154" s="8" t="s">
        <v>1041</v>
      </c>
      <c r="E154" s="8" t="s">
        <v>1042</v>
      </c>
      <c r="F154" s="8" t="s">
        <v>1043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96</v>
      </c>
      <c r="L154" s="9">
        <v>2018</v>
      </c>
      <c r="M154" s="8" t="s">
        <v>1044</v>
      </c>
      <c r="N154" s="8" t="s">
        <v>121</v>
      </c>
      <c r="O154" s="8" t="s">
        <v>122</v>
      </c>
      <c r="P154" s="6" t="s">
        <v>110</v>
      </c>
      <c r="Q154" s="8" t="s">
        <v>111</v>
      </c>
      <c r="R154" s="10" t="s">
        <v>1045</v>
      </c>
      <c r="S154" s="11"/>
      <c r="T154" s="6"/>
      <c r="U154" s="28" t="str">
        <f>HYPERLINK("https://media.infra-m.ru/0959/0959976/cover/959976.jpg", "Обложка")</f>
        <v>Обложка</v>
      </c>
      <c r="V154" s="28" t="str">
        <f>HYPERLINK("https://znanium.ru/catalog/product/959976", "Ознакомиться")</f>
        <v>Ознакомиться</v>
      </c>
      <c r="W154" s="8" t="s">
        <v>786</v>
      </c>
      <c r="X154" s="6"/>
      <c r="Y154" s="6"/>
      <c r="Z154" s="6"/>
      <c r="AA154" s="6" t="s">
        <v>710</v>
      </c>
    </row>
    <row r="155" spans="1:27" s="4" customFormat="1" ht="51.95" customHeight="1">
      <c r="A155" s="5">
        <v>0</v>
      </c>
      <c r="B155" s="6" t="s">
        <v>1046</v>
      </c>
      <c r="C155" s="7">
        <v>1014</v>
      </c>
      <c r="D155" s="8" t="s">
        <v>1047</v>
      </c>
      <c r="E155" s="8" t="s">
        <v>1048</v>
      </c>
      <c r="F155" s="8" t="s">
        <v>1049</v>
      </c>
      <c r="G155" s="6" t="s">
        <v>66</v>
      </c>
      <c r="H155" s="6" t="s">
        <v>67</v>
      </c>
      <c r="I155" s="8" t="s">
        <v>95</v>
      </c>
      <c r="J155" s="9">
        <v>1</v>
      </c>
      <c r="K155" s="9">
        <v>191</v>
      </c>
      <c r="L155" s="9">
        <v>2024</v>
      </c>
      <c r="M155" s="8" t="s">
        <v>1050</v>
      </c>
      <c r="N155" s="8" t="s">
        <v>41</v>
      </c>
      <c r="O155" s="8" t="s">
        <v>42</v>
      </c>
      <c r="P155" s="6" t="s">
        <v>43</v>
      </c>
      <c r="Q155" s="8" t="s">
        <v>97</v>
      </c>
      <c r="R155" s="10" t="s">
        <v>258</v>
      </c>
      <c r="S155" s="11" t="s">
        <v>1051</v>
      </c>
      <c r="T155" s="6"/>
      <c r="U155" s="28" t="str">
        <f>HYPERLINK("https://media.infra-m.ru/2103/2103709/cover/2103709.jpg", "Обложка")</f>
        <v>Обложка</v>
      </c>
      <c r="V155" s="28" t="str">
        <f>HYPERLINK("https://znanium.ru/catalog/product/1068771", "Ознакомиться")</f>
        <v>Ознакомиться</v>
      </c>
      <c r="W155" s="8" t="s">
        <v>1052</v>
      </c>
      <c r="X155" s="6"/>
      <c r="Y155" s="6"/>
      <c r="Z155" s="6"/>
      <c r="AA155" s="6" t="s">
        <v>126</v>
      </c>
    </row>
    <row r="156" spans="1:27" s="4" customFormat="1" ht="51.95" customHeight="1">
      <c r="A156" s="5">
        <v>0</v>
      </c>
      <c r="B156" s="6" t="s">
        <v>1053</v>
      </c>
      <c r="C156" s="7">
        <v>1040</v>
      </c>
      <c r="D156" s="8" t="s">
        <v>1054</v>
      </c>
      <c r="E156" s="8" t="s">
        <v>1055</v>
      </c>
      <c r="F156" s="8" t="s">
        <v>1056</v>
      </c>
      <c r="G156" s="6" t="s">
        <v>66</v>
      </c>
      <c r="H156" s="6" t="s">
        <v>67</v>
      </c>
      <c r="I156" s="8" t="s">
        <v>54</v>
      </c>
      <c r="J156" s="9">
        <v>1</v>
      </c>
      <c r="K156" s="9">
        <v>224</v>
      </c>
      <c r="L156" s="9">
        <v>2024</v>
      </c>
      <c r="M156" s="8" t="s">
        <v>1057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258</v>
      </c>
      <c r="S156" s="11" t="s">
        <v>1058</v>
      </c>
      <c r="T156" s="6"/>
      <c r="U156" s="28" t="str">
        <f>HYPERLINK("https://media.infra-m.ru/2104/2104276/cover/2104276.jpg", "Обложка")</f>
        <v>Обложка</v>
      </c>
      <c r="V156" s="28" t="str">
        <f>HYPERLINK("https://znanium.ru/catalog/product/2104276", "Ознакомиться")</f>
        <v>Ознакомиться</v>
      </c>
      <c r="W156" s="8" t="s">
        <v>100</v>
      </c>
      <c r="X156" s="6"/>
      <c r="Y156" s="6"/>
      <c r="Z156" s="6"/>
      <c r="AA156" s="6" t="s">
        <v>340</v>
      </c>
    </row>
    <row r="157" spans="1:27" s="4" customFormat="1" ht="51.95" customHeight="1">
      <c r="A157" s="5">
        <v>0</v>
      </c>
      <c r="B157" s="6" t="s">
        <v>1059</v>
      </c>
      <c r="C157" s="7">
        <v>1004.9</v>
      </c>
      <c r="D157" s="8" t="s">
        <v>1060</v>
      </c>
      <c r="E157" s="8" t="s">
        <v>1055</v>
      </c>
      <c r="F157" s="8" t="s">
        <v>1061</v>
      </c>
      <c r="G157" s="6" t="s">
        <v>66</v>
      </c>
      <c r="H157" s="6" t="s">
        <v>67</v>
      </c>
      <c r="I157" s="8" t="s">
        <v>68</v>
      </c>
      <c r="J157" s="9">
        <v>1</v>
      </c>
      <c r="K157" s="9">
        <v>224</v>
      </c>
      <c r="L157" s="9">
        <v>2023</v>
      </c>
      <c r="M157" s="8" t="s">
        <v>1062</v>
      </c>
      <c r="N157" s="8" t="s">
        <v>41</v>
      </c>
      <c r="O157" s="8" t="s">
        <v>42</v>
      </c>
      <c r="P157" s="6" t="s">
        <v>43</v>
      </c>
      <c r="Q157" s="8" t="s">
        <v>71</v>
      </c>
      <c r="R157" s="10" t="s">
        <v>764</v>
      </c>
      <c r="S157" s="11" t="s">
        <v>1063</v>
      </c>
      <c r="T157" s="6"/>
      <c r="U157" s="28" t="str">
        <f>HYPERLINK("https://media.infra-m.ru/1976/1976160/cover/1976160.jpg", "Обложка")</f>
        <v>Обложка</v>
      </c>
      <c r="V157" s="28" t="str">
        <f>HYPERLINK("https://znanium.ru/catalog/product/1091684", "Ознакомиться")</f>
        <v>Ознакомиться</v>
      </c>
      <c r="W157" s="8" t="s">
        <v>100</v>
      </c>
      <c r="X157" s="6"/>
      <c r="Y157" s="6"/>
      <c r="Z157" s="6" t="s">
        <v>132</v>
      </c>
      <c r="AA157" s="6" t="s">
        <v>126</v>
      </c>
    </row>
    <row r="158" spans="1:27" s="4" customFormat="1" ht="51.95" customHeight="1">
      <c r="A158" s="5">
        <v>0</v>
      </c>
      <c r="B158" s="6" t="s">
        <v>1064</v>
      </c>
      <c r="C158" s="13">
        <v>974</v>
      </c>
      <c r="D158" s="8" t="s">
        <v>1065</v>
      </c>
      <c r="E158" s="8" t="s">
        <v>1066</v>
      </c>
      <c r="F158" s="8" t="s">
        <v>1067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208</v>
      </c>
      <c r="L158" s="9">
        <v>2024</v>
      </c>
      <c r="M158" s="8" t="s">
        <v>1068</v>
      </c>
      <c r="N158" s="8" t="s">
        <v>41</v>
      </c>
      <c r="O158" s="8" t="s">
        <v>42</v>
      </c>
      <c r="P158" s="6" t="s">
        <v>70</v>
      </c>
      <c r="Q158" s="8" t="s">
        <v>71</v>
      </c>
      <c r="R158" s="10" t="s">
        <v>1069</v>
      </c>
      <c r="S158" s="11" t="s">
        <v>1070</v>
      </c>
      <c r="T158" s="6"/>
      <c r="U158" s="28" t="str">
        <f>HYPERLINK("https://media.infra-m.ru/2138/2138045/cover/2138045.jpg", "Обложка")</f>
        <v>Обложка</v>
      </c>
      <c r="V158" s="28" t="str">
        <f>HYPERLINK("https://znanium.ru/catalog/product/1900985", "Ознакомиться")</f>
        <v>Ознакомиться</v>
      </c>
      <c r="W158" s="8" t="s">
        <v>100</v>
      </c>
      <c r="X158" s="6"/>
      <c r="Y158" s="6"/>
      <c r="Z158" s="6"/>
      <c r="AA158" s="6" t="s">
        <v>1071</v>
      </c>
    </row>
    <row r="159" spans="1:27" s="4" customFormat="1" ht="51.95" customHeight="1">
      <c r="A159" s="5">
        <v>0</v>
      </c>
      <c r="B159" s="6" t="s">
        <v>1072</v>
      </c>
      <c r="C159" s="13">
        <v>980</v>
      </c>
      <c r="D159" s="8" t="s">
        <v>1073</v>
      </c>
      <c r="E159" s="8" t="s">
        <v>1066</v>
      </c>
      <c r="F159" s="8" t="s">
        <v>1067</v>
      </c>
      <c r="G159" s="6" t="s">
        <v>66</v>
      </c>
      <c r="H159" s="6" t="s">
        <v>67</v>
      </c>
      <c r="I159" s="8" t="s">
        <v>54</v>
      </c>
      <c r="J159" s="9">
        <v>1</v>
      </c>
      <c r="K159" s="9">
        <v>208</v>
      </c>
      <c r="L159" s="9">
        <v>2024</v>
      </c>
      <c r="M159" s="8" t="s">
        <v>1074</v>
      </c>
      <c r="N159" s="8" t="s">
        <v>41</v>
      </c>
      <c r="O159" s="8" t="s">
        <v>42</v>
      </c>
      <c r="P159" s="6" t="s">
        <v>70</v>
      </c>
      <c r="Q159" s="8" t="s">
        <v>56</v>
      </c>
      <c r="R159" s="10" t="s">
        <v>1075</v>
      </c>
      <c r="S159" s="11" t="s">
        <v>1076</v>
      </c>
      <c r="T159" s="6"/>
      <c r="U159" s="28" t="str">
        <f>HYPERLINK("https://media.infra-m.ru/2144/2144237/cover/2144237.jpg", "Обложка")</f>
        <v>Обложка</v>
      </c>
      <c r="V159" s="28" t="str">
        <f>HYPERLINK("https://znanium.ru/catalog/product/2144237", "Ознакомиться")</f>
        <v>Ознакомиться</v>
      </c>
      <c r="W159" s="8" t="s">
        <v>100</v>
      </c>
      <c r="X159" s="6"/>
      <c r="Y159" s="6"/>
      <c r="Z159" s="6" t="s">
        <v>1077</v>
      </c>
      <c r="AA159" s="6" t="s">
        <v>101</v>
      </c>
    </row>
    <row r="160" spans="1:27" s="4" customFormat="1" ht="51.95" customHeight="1">
      <c r="A160" s="5">
        <v>0</v>
      </c>
      <c r="B160" s="6" t="s">
        <v>1078</v>
      </c>
      <c r="C160" s="7">
        <v>1120</v>
      </c>
      <c r="D160" s="8" t="s">
        <v>1079</v>
      </c>
      <c r="E160" s="8" t="s">
        <v>1080</v>
      </c>
      <c r="F160" s="8" t="s">
        <v>707</v>
      </c>
      <c r="G160" s="6" t="s">
        <v>66</v>
      </c>
      <c r="H160" s="6" t="s">
        <v>67</v>
      </c>
      <c r="I160" s="8" t="s">
        <v>68</v>
      </c>
      <c r="J160" s="9">
        <v>1</v>
      </c>
      <c r="K160" s="9">
        <v>238</v>
      </c>
      <c r="L160" s="9">
        <v>2024</v>
      </c>
      <c r="M160" s="8" t="s">
        <v>1081</v>
      </c>
      <c r="N160" s="8" t="s">
        <v>41</v>
      </c>
      <c r="O160" s="8" t="s">
        <v>42</v>
      </c>
      <c r="P160" s="6" t="s">
        <v>43</v>
      </c>
      <c r="Q160" s="8" t="s">
        <v>71</v>
      </c>
      <c r="R160" s="10" t="s">
        <v>1082</v>
      </c>
      <c r="S160" s="11" t="s">
        <v>1083</v>
      </c>
      <c r="T160" s="6"/>
      <c r="U160" s="28" t="str">
        <f>HYPERLINK("https://media.infra-m.ru/2048/2048136/cover/2048136.jpg", "Обложка")</f>
        <v>Обложка</v>
      </c>
      <c r="V160" s="28" t="str">
        <f>HYPERLINK("https://znanium.ru/catalog/product/2048136", "Ознакомиться")</f>
        <v>Ознакомиться</v>
      </c>
      <c r="W160" s="8" t="s">
        <v>625</v>
      </c>
      <c r="X160" s="6"/>
      <c r="Y160" s="6"/>
      <c r="Z160" s="6"/>
      <c r="AA160" s="6" t="s">
        <v>340</v>
      </c>
    </row>
    <row r="161" spans="1:27" s="4" customFormat="1" ht="51.95" customHeight="1">
      <c r="A161" s="5">
        <v>0</v>
      </c>
      <c r="B161" s="6" t="s">
        <v>1084</v>
      </c>
      <c r="C161" s="13">
        <v>650</v>
      </c>
      <c r="D161" s="8" t="s">
        <v>1085</v>
      </c>
      <c r="E161" s="8" t="s">
        <v>1086</v>
      </c>
      <c r="F161" s="8" t="s">
        <v>1087</v>
      </c>
      <c r="G161" s="6" t="s">
        <v>53</v>
      </c>
      <c r="H161" s="6" t="s">
        <v>283</v>
      </c>
      <c r="I161" s="8" t="s">
        <v>54</v>
      </c>
      <c r="J161" s="9">
        <v>1</v>
      </c>
      <c r="K161" s="9">
        <v>112</v>
      </c>
      <c r="L161" s="9">
        <v>2023</v>
      </c>
      <c r="M161" s="8" t="s">
        <v>1088</v>
      </c>
      <c r="N161" s="8" t="s">
        <v>108</v>
      </c>
      <c r="O161" s="8" t="s">
        <v>109</v>
      </c>
      <c r="P161" s="6" t="s">
        <v>43</v>
      </c>
      <c r="Q161" s="8" t="s">
        <v>56</v>
      </c>
      <c r="R161" s="10" t="s">
        <v>1089</v>
      </c>
      <c r="S161" s="11" t="s">
        <v>1090</v>
      </c>
      <c r="T161" s="6"/>
      <c r="U161" s="28" t="str">
        <f>HYPERLINK("https://media.infra-m.ru/1995/1995390/cover/1995390.jpg", "Обложка")</f>
        <v>Обложка</v>
      </c>
      <c r="V161" s="28" t="str">
        <f>HYPERLINK("https://znanium.ru/catalog/product/1995390", "Ознакомиться")</f>
        <v>Ознакомиться</v>
      </c>
      <c r="W161" s="8" t="s">
        <v>288</v>
      </c>
      <c r="X161" s="6"/>
      <c r="Y161" s="6"/>
      <c r="Z161" s="6"/>
      <c r="AA161" s="6" t="s">
        <v>710</v>
      </c>
    </row>
    <row r="162" spans="1:27" s="4" customFormat="1" ht="51.95" customHeight="1">
      <c r="A162" s="5">
        <v>0</v>
      </c>
      <c r="B162" s="6" t="s">
        <v>1091</v>
      </c>
      <c r="C162" s="7">
        <v>1254</v>
      </c>
      <c r="D162" s="8" t="s">
        <v>1092</v>
      </c>
      <c r="E162" s="8" t="s">
        <v>1093</v>
      </c>
      <c r="F162" s="8" t="s">
        <v>1094</v>
      </c>
      <c r="G162" s="6" t="s">
        <v>37</v>
      </c>
      <c r="H162" s="6" t="s">
        <v>1095</v>
      </c>
      <c r="I162" s="8"/>
      <c r="J162" s="9">
        <v>1</v>
      </c>
      <c r="K162" s="9">
        <v>272</v>
      </c>
      <c r="L162" s="9">
        <v>2024</v>
      </c>
      <c r="M162" s="8" t="s">
        <v>1096</v>
      </c>
      <c r="N162" s="8" t="s">
        <v>121</v>
      </c>
      <c r="O162" s="8" t="s">
        <v>122</v>
      </c>
      <c r="P162" s="6" t="s">
        <v>110</v>
      </c>
      <c r="Q162" s="8" t="s">
        <v>111</v>
      </c>
      <c r="R162" s="10" t="s">
        <v>1097</v>
      </c>
      <c r="S162" s="11"/>
      <c r="T162" s="6"/>
      <c r="U162" s="28" t="str">
        <f>HYPERLINK("https://media.infra-m.ru/2084/2084570/cover/2084570.jpg", "Обложка")</f>
        <v>Обложка</v>
      </c>
      <c r="V162" s="28" t="str">
        <f>HYPERLINK("https://znanium.ru/catalog/product/1850643", "Ознакомиться")</f>
        <v>Ознакомиться</v>
      </c>
      <c r="W162" s="8" t="s">
        <v>1098</v>
      </c>
      <c r="X162" s="6"/>
      <c r="Y162" s="6"/>
      <c r="Z162" s="6"/>
      <c r="AA162" s="6" t="s">
        <v>289</v>
      </c>
    </row>
    <row r="163" spans="1:27" s="4" customFormat="1" ht="51.95" customHeight="1">
      <c r="A163" s="5">
        <v>0</v>
      </c>
      <c r="B163" s="6" t="s">
        <v>1099</v>
      </c>
      <c r="C163" s="7">
        <v>1800</v>
      </c>
      <c r="D163" s="8" t="s">
        <v>1100</v>
      </c>
      <c r="E163" s="8" t="s">
        <v>1101</v>
      </c>
      <c r="F163" s="8" t="s">
        <v>1102</v>
      </c>
      <c r="G163" s="6" t="s">
        <v>37</v>
      </c>
      <c r="H163" s="6" t="s">
        <v>67</v>
      </c>
      <c r="I163" s="8" t="s">
        <v>1103</v>
      </c>
      <c r="J163" s="9">
        <v>1</v>
      </c>
      <c r="K163" s="9">
        <v>376</v>
      </c>
      <c r="L163" s="9">
        <v>2023</v>
      </c>
      <c r="M163" s="8" t="s">
        <v>1104</v>
      </c>
      <c r="N163" s="8" t="s">
        <v>108</v>
      </c>
      <c r="O163" s="8" t="s">
        <v>109</v>
      </c>
      <c r="P163" s="6" t="s">
        <v>43</v>
      </c>
      <c r="Q163" s="8" t="s">
        <v>44</v>
      </c>
      <c r="R163" s="10" t="s">
        <v>1105</v>
      </c>
      <c r="S163" s="11" t="s">
        <v>1106</v>
      </c>
      <c r="T163" s="6"/>
      <c r="U163" s="28" t="str">
        <f>HYPERLINK("https://media.infra-m.ru/1910/1910646/cover/1910646.jpg", "Обложка")</f>
        <v>Обложка</v>
      </c>
      <c r="V163" s="28" t="str">
        <f>HYPERLINK("https://znanium.ru/catalog/product/1910646", "Ознакомиться")</f>
        <v>Ознакомиться</v>
      </c>
      <c r="W163" s="8" t="s">
        <v>1107</v>
      </c>
      <c r="X163" s="6"/>
      <c r="Y163" s="6"/>
      <c r="Z163" s="6"/>
      <c r="AA163" s="6" t="s">
        <v>115</v>
      </c>
    </row>
    <row r="164" spans="1:27" s="4" customFormat="1" ht="51.95" customHeight="1">
      <c r="A164" s="5">
        <v>0</v>
      </c>
      <c r="B164" s="6" t="s">
        <v>1108</v>
      </c>
      <c r="C164" s="7">
        <v>1174</v>
      </c>
      <c r="D164" s="8" t="s">
        <v>1109</v>
      </c>
      <c r="E164" s="8" t="s">
        <v>1110</v>
      </c>
      <c r="F164" s="8" t="s">
        <v>1111</v>
      </c>
      <c r="G164" s="6" t="s">
        <v>66</v>
      </c>
      <c r="H164" s="6" t="s">
        <v>67</v>
      </c>
      <c r="I164" s="8" t="s">
        <v>68</v>
      </c>
      <c r="J164" s="9">
        <v>1</v>
      </c>
      <c r="K164" s="9">
        <v>249</v>
      </c>
      <c r="L164" s="9">
        <v>2024</v>
      </c>
      <c r="M164" s="8" t="s">
        <v>1112</v>
      </c>
      <c r="N164" s="8" t="s">
        <v>41</v>
      </c>
      <c r="O164" s="8" t="s">
        <v>42</v>
      </c>
      <c r="P164" s="6" t="s">
        <v>70</v>
      </c>
      <c r="Q164" s="8" t="s">
        <v>71</v>
      </c>
      <c r="R164" s="10" t="s">
        <v>250</v>
      </c>
      <c r="S164" s="11" t="s">
        <v>1113</v>
      </c>
      <c r="T164" s="6"/>
      <c r="U164" s="28" t="str">
        <f>HYPERLINK("https://media.infra-m.ru/2139/2139786/cover/2139786.jpg", "Обложка")</f>
        <v>Обложка</v>
      </c>
      <c r="V164" s="28" t="str">
        <f>HYPERLINK("https://znanium.ru/catalog/product/2135973", "Ознакомиться")</f>
        <v>Ознакомиться</v>
      </c>
      <c r="W164" s="8" t="s">
        <v>74</v>
      </c>
      <c r="X164" s="6"/>
      <c r="Y164" s="6" t="s">
        <v>30</v>
      </c>
      <c r="Z164" s="6"/>
      <c r="AA164" s="6" t="s">
        <v>305</v>
      </c>
    </row>
    <row r="165" spans="1:27" s="4" customFormat="1" ht="51.95" customHeight="1">
      <c r="A165" s="5">
        <v>0</v>
      </c>
      <c r="B165" s="6" t="s">
        <v>1114</v>
      </c>
      <c r="C165" s="13">
        <v>690</v>
      </c>
      <c r="D165" s="8" t="s">
        <v>1115</v>
      </c>
      <c r="E165" s="8" t="s">
        <v>1116</v>
      </c>
      <c r="F165" s="8" t="s">
        <v>1117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143</v>
      </c>
      <c r="L165" s="9">
        <v>2024</v>
      </c>
      <c r="M165" s="8" t="s">
        <v>1118</v>
      </c>
      <c r="N165" s="8" t="s">
        <v>41</v>
      </c>
      <c r="O165" s="8" t="s">
        <v>42</v>
      </c>
      <c r="P165" s="6" t="s">
        <v>43</v>
      </c>
      <c r="Q165" s="8" t="s">
        <v>71</v>
      </c>
      <c r="R165" s="10" t="s">
        <v>1119</v>
      </c>
      <c r="S165" s="11" t="s">
        <v>1120</v>
      </c>
      <c r="T165" s="6"/>
      <c r="U165" s="28" t="str">
        <f>HYPERLINK("https://media.infra-m.ru/2084/2084110/cover/2084110.jpg", "Обложка")</f>
        <v>Обложка</v>
      </c>
      <c r="V165" s="28" t="str">
        <f>HYPERLINK("https://znanium.ru/catalog/product/2084110", "Ознакомиться")</f>
        <v>Ознакомиться</v>
      </c>
      <c r="W165" s="8" t="s">
        <v>140</v>
      </c>
      <c r="X165" s="6"/>
      <c r="Y165" s="6"/>
      <c r="Z165" s="6"/>
      <c r="AA165" s="6" t="s">
        <v>227</v>
      </c>
    </row>
    <row r="166" spans="1:27" s="4" customFormat="1" ht="44.1" customHeight="1">
      <c r="A166" s="5">
        <v>0</v>
      </c>
      <c r="B166" s="6" t="s">
        <v>1121</v>
      </c>
      <c r="C166" s="13">
        <v>750</v>
      </c>
      <c r="D166" s="8" t="s">
        <v>1122</v>
      </c>
      <c r="E166" s="8" t="s">
        <v>1123</v>
      </c>
      <c r="F166" s="8" t="s">
        <v>1124</v>
      </c>
      <c r="G166" s="6" t="s">
        <v>53</v>
      </c>
      <c r="H166" s="6" t="s">
        <v>67</v>
      </c>
      <c r="I166" s="8" t="s">
        <v>106</v>
      </c>
      <c r="J166" s="9">
        <v>1</v>
      </c>
      <c r="K166" s="9">
        <v>187</v>
      </c>
      <c r="L166" s="9">
        <v>2022</v>
      </c>
      <c r="M166" s="8" t="s">
        <v>1125</v>
      </c>
      <c r="N166" s="8" t="s">
        <v>121</v>
      </c>
      <c r="O166" s="8" t="s">
        <v>122</v>
      </c>
      <c r="P166" s="6" t="s">
        <v>110</v>
      </c>
      <c r="Q166" s="8" t="s">
        <v>111</v>
      </c>
      <c r="R166" s="10" t="s">
        <v>1126</v>
      </c>
      <c r="S166" s="11"/>
      <c r="T166" s="6"/>
      <c r="U166" s="28" t="str">
        <f>HYPERLINK("https://media.infra-m.ru/1318/1318775/cover/1318775.jpg", "Обложка")</f>
        <v>Обложка</v>
      </c>
      <c r="V166" s="28" t="str">
        <f>HYPERLINK("https://znanium.ru/catalog/product/1318775", "Ознакомиться")</f>
        <v>Ознакомиться</v>
      </c>
      <c r="W166" s="8" t="s">
        <v>1127</v>
      </c>
      <c r="X166" s="6"/>
      <c r="Y166" s="6"/>
      <c r="Z166" s="6"/>
      <c r="AA166" s="6" t="s">
        <v>244</v>
      </c>
    </row>
    <row r="167" spans="1:27" s="4" customFormat="1" ht="42" customHeight="1">
      <c r="A167" s="5">
        <v>0</v>
      </c>
      <c r="B167" s="6" t="s">
        <v>1128</v>
      </c>
      <c r="C167" s="7">
        <v>1250</v>
      </c>
      <c r="D167" s="8" t="s">
        <v>1129</v>
      </c>
      <c r="E167" s="8" t="s">
        <v>1130</v>
      </c>
      <c r="F167" s="8" t="s">
        <v>1131</v>
      </c>
      <c r="G167" s="6" t="s">
        <v>66</v>
      </c>
      <c r="H167" s="6" t="s">
        <v>67</v>
      </c>
      <c r="I167" s="8" t="s">
        <v>783</v>
      </c>
      <c r="J167" s="9">
        <v>1</v>
      </c>
      <c r="K167" s="9">
        <v>271</v>
      </c>
      <c r="L167" s="9">
        <v>2024</v>
      </c>
      <c r="M167" s="8" t="s">
        <v>1132</v>
      </c>
      <c r="N167" s="8" t="s">
        <v>41</v>
      </c>
      <c r="O167" s="8" t="s">
        <v>42</v>
      </c>
      <c r="P167" s="6" t="s">
        <v>110</v>
      </c>
      <c r="Q167" s="8" t="s">
        <v>111</v>
      </c>
      <c r="R167" s="10" t="s">
        <v>1133</v>
      </c>
      <c r="S167" s="11"/>
      <c r="T167" s="6"/>
      <c r="U167" s="28" t="str">
        <f>HYPERLINK("https://media.infra-m.ru/2117/2117127/cover/2117127.jpg", "Обложка")</f>
        <v>Обложка</v>
      </c>
      <c r="V167" s="12"/>
      <c r="W167" s="8" t="s">
        <v>1052</v>
      </c>
      <c r="X167" s="6"/>
      <c r="Y167" s="6"/>
      <c r="Z167" s="6"/>
      <c r="AA167" s="6" t="s">
        <v>190</v>
      </c>
    </row>
    <row r="168" spans="1:27" s="4" customFormat="1" ht="42" customHeight="1">
      <c r="A168" s="5">
        <v>0</v>
      </c>
      <c r="B168" s="6" t="s">
        <v>1134</v>
      </c>
      <c r="C168" s="13">
        <v>950</v>
      </c>
      <c r="D168" s="8" t="s">
        <v>1135</v>
      </c>
      <c r="E168" s="8" t="s">
        <v>1136</v>
      </c>
      <c r="F168" s="8" t="s">
        <v>1049</v>
      </c>
      <c r="G168" s="6" t="s">
        <v>53</v>
      </c>
      <c r="H168" s="6" t="s">
        <v>67</v>
      </c>
      <c r="I168" s="8" t="s">
        <v>106</v>
      </c>
      <c r="J168" s="9">
        <v>1</v>
      </c>
      <c r="K168" s="9">
        <v>203</v>
      </c>
      <c r="L168" s="9">
        <v>2023</v>
      </c>
      <c r="M168" s="8" t="s">
        <v>1137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330</v>
      </c>
      <c r="S168" s="11"/>
      <c r="T168" s="6"/>
      <c r="U168" s="28" t="str">
        <f>HYPERLINK("https://media.infra-m.ru/1891/1891847/cover/1891847.jpg", "Обложка")</f>
        <v>Обложка</v>
      </c>
      <c r="V168" s="28" t="str">
        <f>HYPERLINK("https://znanium.ru/catalog/product/1891847", "Ознакомиться")</f>
        <v>Ознакомиться</v>
      </c>
      <c r="W168" s="8" t="s">
        <v>1052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13">
        <v>769.9</v>
      </c>
      <c r="D169" s="8" t="s">
        <v>1139</v>
      </c>
      <c r="E169" s="8" t="s">
        <v>1140</v>
      </c>
      <c r="F169" s="8" t="s">
        <v>1049</v>
      </c>
      <c r="G169" s="6" t="s">
        <v>66</v>
      </c>
      <c r="H169" s="6" t="s">
        <v>67</v>
      </c>
      <c r="I169" s="8" t="s">
        <v>106</v>
      </c>
      <c r="J169" s="9">
        <v>1</v>
      </c>
      <c r="K169" s="9">
        <v>226</v>
      </c>
      <c r="L169" s="9">
        <v>2019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HYPERLINK("https://media.infra-m.ru/1002/1002484/cover/1002484.jpg", "Обложка")</f>
        <v>Обложка</v>
      </c>
      <c r="V169" s="28" t="str">
        <f>HYPERLINK("https://znanium.ru/catalog/product/1002484", "Ознакомиться")</f>
        <v>Ознакомиться</v>
      </c>
      <c r="W169" s="8" t="s">
        <v>1052</v>
      </c>
      <c r="X169" s="6"/>
      <c r="Y169" s="6"/>
      <c r="Z169" s="6"/>
      <c r="AA169" s="6" t="s">
        <v>190</v>
      </c>
    </row>
    <row r="170" spans="1:27" s="4" customFormat="1" ht="51.95" customHeight="1">
      <c r="A170" s="5">
        <v>0</v>
      </c>
      <c r="B170" s="6" t="s">
        <v>1142</v>
      </c>
      <c r="C170" s="13">
        <v>950</v>
      </c>
      <c r="D170" s="8" t="s">
        <v>1143</v>
      </c>
      <c r="E170" s="8" t="s">
        <v>1144</v>
      </c>
      <c r="F170" s="8" t="s">
        <v>1145</v>
      </c>
      <c r="G170" s="6" t="s">
        <v>66</v>
      </c>
      <c r="H170" s="6" t="s">
        <v>67</v>
      </c>
      <c r="I170" s="8" t="s">
        <v>39</v>
      </c>
      <c r="J170" s="9">
        <v>1</v>
      </c>
      <c r="K170" s="9">
        <v>211</v>
      </c>
      <c r="L170" s="9">
        <v>2022</v>
      </c>
      <c r="M170" s="8" t="s">
        <v>1146</v>
      </c>
      <c r="N170" s="8" t="s">
        <v>41</v>
      </c>
      <c r="O170" s="8" t="s">
        <v>42</v>
      </c>
      <c r="P170" s="6" t="s">
        <v>43</v>
      </c>
      <c r="Q170" s="8" t="s">
        <v>44</v>
      </c>
      <c r="R170" s="10" t="s">
        <v>1147</v>
      </c>
      <c r="S170" s="11" t="s">
        <v>1148</v>
      </c>
      <c r="T170" s="6"/>
      <c r="U170" s="28" t="str">
        <f>HYPERLINK("https://media.infra-m.ru/1869/1869209/cover/1869209.jpg", "Обложка")</f>
        <v>Обложка</v>
      </c>
      <c r="V170" s="28" t="str">
        <f>HYPERLINK("https://znanium.ru/catalog/product/1869209", "Ознакомиться")</f>
        <v>Ознакомиться</v>
      </c>
      <c r="W170" s="8" t="s">
        <v>625</v>
      </c>
      <c r="X170" s="6"/>
      <c r="Y170" s="6"/>
      <c r="Z170" s="6"/>
      <c r="AA170" s="6" t="s">
        <v>126</v>
      </c>
    </row>
    <row r="171" spans="1:27" s="4" customFormat="1" ht="51.95" customHeight="1">
      <c r="A171" s="5">
        <v>0</v>
      </c>
      <c r="B171" s="6" t="s">
        <v>1149</v>
      </c>
      <c r="C171" s="7">
        <v>1024</v>
      </c>
      <c r="D171" s="8" t="s">
        <v>1150</v>
      </c>
      <c r="E171" s="8" t="s">
        <v>1151</v>
      </c>
      <c r="F171" s="8" t="s">
        <v>1152</v>
      </c>
      <c r="G171" s="6" t="s">
        <v>66</v>
      </c>
      <c r="H171" s="6" t="s">
        <v>67</v>
      </c>
      <c r="I171" s="8" t="s">
        <v>68</v>
      </c>
      <c r="J171" s="9">
        <v>1</v>
      </c>
      <c r="K171" s="9">
        <v>218</v>
      </c>
      <c r="L171" s="9">
        <v>2024</v>
      </c>
      <c r="M171" s="8" t="s">
        <v>1153</v>
      </c>
      <c r="N171" s="8" t="s">
        <v>41</v>
      </c>
      <c r="O171" s="8" t="s">
        <v>42</v>
      </c>
      <c r="P171" s="6" t="s">
        <v>70</v>
      </c>
      <c r="Q171" s="8" t="s">
        <v>71</v>
      </c>
      <c r="R171" s="10" t="s">
        <v>1154</v>
      </c>
      <c r="S171" s="11" t="s">
        <v>1155</v>
      </c>
      <c r="T171" s="6"/>
      <c r="U171" s="28" t="str">
        <f>HYPERLINK("https://media.infra-m.ru/2113/2113872/cover/2113872.jpg", "Обложка")</f>
        <v>Обложка</v>
      </c>
      <c r="V171" s="28" t="str">
        <f>HYPERLINK("https://znanium.ru/catalog/product/1845218", "Ознакомиться")</f>
        <v>Ознакомиться</v>
      </c>
      <c r="W171" s="8" t="s">
        <v>918</v>
      </c>
      <c r="X171" s="6"/>
      <c r="Y171" s="6" t="s">
        <v>30</v>
      </c>
      <c r="Z171" s="6"/>
      <c r="AA171" s="6" t="s">
        <v>572</v>
      </c>
    </row>
    <row r="172" spans="1:27" s="4" customFormat="1" ht="51.95" customHeight="1">
      <c r="A172" s="5">
        <v>0</v>
      </c>
      <c r="B172" s="6" t="s">
        <v>1156</v>
      </c>
      <c r="C172" s="13">
        <v>850</v>
      </c>
      <c r="D172" s="8" t="s">
        <v>1157</v>
      </c>
      <c r="E172" s="8" t="s">
        <v>1151</v>
      </c>
      <c r="F172" s="8" t="s">
        <v>1152</v>
      </c>
      <c r="G172" s="6" t="s">
        <v>66</v>
      </c>
      <c r="H172" s="6" t="s">
        <v>67</v>
      </c>
      <c r="I172" s="8" t="s">
        <v>39</v>
      </c>
      <c r="J172" s="9">
        <v>1</v>
      </c>
      <c r="K172" s="9">
        <v>219</v>
      </c>
      <c r="L172" s="9">
        <v>2022</v>
      </c>
      <c r="M172" s="8" t="s">
        <v>1158</v>
      </c>
      <c r="N172" s="8" t="s">
        <v>41</v>
      </c>
      <c r="O172" s="8" t="s">
        <v>42</v>
      </c>
      <c r="P172" s="6" t="s">
        <v>70</v>
      </c>
      <c r="Q172" s="8" t="s">
        <v>44</v>
      </c>
      <c r="R172" s="10" t="s">
        <v>1159</v>
      </c>
      <c r="S172" s="11" t="s">
        <v>1160</v>
      </c>
      <c r="T172" s="6"/>
      <c r="U172" s="28" t="str">
        <f>HYPERLINK("https://media.infra-m.ru/1832/1832391/cover/1832391.jpg", "Обложка")</f>
        <v>Обложка</v>
      </c>
      <c r="V172" s="28" t="str">
        <f>HYPERLINK("https://znanium.ru/catalog/product/1832391", "Ознакомиться")</f>
        <v>Ознакомиться</v>
      </c>
      <c r="W172" s="8" t="s">
        <v>918</v>
      </c>
      <c r="X172" s="6"/>
      <c r="Y172" s="6" t="s">
        <v>30</v>
      </c>
      <c r="Z172" s="6" t="s">
        <v>1161</v>
      </c>
      <c r="AA172" s="6" t="s">
        <v>674</v>
      </c>
    </row>
    <row r="173" spans="1:27" s="4" customFormat="1" ht="51.95" customHeight="1">
      <c r="A173" s="5">
        <v>0</v>
      </c>
      <c r="B173" s="6" t="s">
        <v>1162</v>
      </c>
      <c r="C173" s="7">
        <v>1104</v>
      </c>
      <c r="D173" s="8" t="s">
        <v>1163</v>
      </c>
      <c r="E173" s="8" t="s">
        <v>1164</v>
      </c>
      <c r="F173" s="8" t="s">
        <v>1165</v>
      </c>
      <c r="G173" s="6" t="s">
        <v>37</v>
      </c>
      <c r="H173" s="6" t="s">
        <v>1166</v>
      </c>
      <c r="I173" s="8"/>
      <c r="J173" s="9">
        <v>1</v>
      </c>
      <c r="K173" s="9">
        <v>240</v>
      </c>
      <c r="L173" s="9">
        <v>2023</v>
      </c>
      <c r="M173" s="8" t="s">
        <v>1167</v>
      </c>
      <c r="N173" s="8" t="s">
        <v>41</v>
      </c>
      <c r="O173" s="8" t="s">
        <v>42</v>
      </c>
      <c r="P173" s="6" t="s">
        <v>43</v>
      </c>
      <c r="Q173" s="8" t="s">
        <v>97</v>
      </c>
      <c r="R173" s="10" t="s">
        <v>98</v>
      </c>
      <c r="S173" s="11" t="s">
        <v>1168</v>
      </c>
      <c r="T173" s="6"/>
      <c r="U173" s="28" t="str">
        <f>HYPERLINK("https://media.infra-m.ru/2013/2013713/cover/2013713.jpg", "Обложка")</f>
        <v>Обложка</v>
      </c>
      <c r="V173" s="28" t="str">
        <f>HYPERLINK("https://znanium.ru/catalog/product/1015203", "Ознакомиться")</f>
        <v>Ознакомиться</v>
      </c>
      <c r="W173" s="8" t="s">
        <v>1169</v>
      </c>
      <c r="X173" s="6"/>
      <c r="Y173" s="6"/>
      <c r="Z173" s="6"/>
      <c r="AA173" s="6" t="s">
        <v>157</v>
      </c>
    </row>
    <row r="174" spans="1:27" s="4" customFormat="1" ht="51.95" customHeight="1">
      <c r="A174" s="5">
        <v>0</v>
      </c>
      <c r="B174" s="6" t="s">
        <v>1170</v>
      </c>
      <c r="C174" s="7">
        <v>1570</v>
      </c>
      <c r="D174" s="8" t="s">
        <v>1171</v>
      </c>
      <c r="E174" s="8" t="s">
        <v>1172</v>
      </c>
      <c r="F174" s="8" t="s">
        <v>1173</v>
      </c>
      <c r="G174" s="6" t="s">
        <v>66</v>
      </c>
      <c r="H174" s="6" t="s">
        <v>67</v>
      </c>
      <c r="I174" s="8" t="s">
        <v>68</v>
      </c>
      <c r="J174" s="9">
        <v>1</v>
      </c>
      <c r="K174" s="9">
        <v>334</v>
      </c>
      <c r="L174" s="9">
        <v>2024</v>
      </c>
      <c r="M174" s="8" t="s">
        <v>1174</v>
      </c>
      <c r="N174" s="8" t="s">
        <v>41</v>
      </c>
      <c r="O174" s="8" t="s">
        <v>42</v>
      </c>
      <c r="P174" s="6" t="s">
        <v>43</v>
      </c>
      <c r="Q174" s="8" t="s">
        <v>71</v>
      </c>
      <c r="R174" s="10" t="s">
        <v>89</v>
      </c>
      <c r="S174" s="11" t="s">
        <v>1175</v>
      </c>
      <c r="T174" s="6"/>
      <c r="U174" s="28" t="str">
        <f>HYPERLINK("https://media.infra-m.ru/2139/2139112/cover/2139112.jpg", "Обложка")</f>
        <v>Обложка</v>
      </c>
      <c r="V174" s="28" t="str">
        <f>HYPERLINK("https://znanium.ru/catalog/product/2139112", "Ознакомиться")</f>
        <v>Ознакомиться</v>
      </c>
      <c r="W174" s="8" t="s">
        <v>625</v>
      </c>
      <c r="X174" s="6"/>
      <c r="Y174" s="6"/>
      <c r="Z174" s="6"/>
      <c r="AA174" s="6" t="s">
        <v>949</v>
      </c>
    </row>
    <row r="175" spans="1:27" s="4" customFormat="1" ht="51.95" customHeight="1">
      <c r="A175" s="5">
        <v>0</v>
      </c>
      <c r="B175" s="6" t="s">
        <v>1176</v>
      </c>
      <c r="C175" s="13">
        <v>920</v>
      </c>
      <c r="D175" s="8" t="s">
        <v>1177</v>
      </c>
      <c r="E175" s="8" t="s">
        <v>1178</v>
      </c>
      <c r="F175" s="8" t="s">
        <v>1179</v>
      </c>
      <c r="G175" s="6" t="s">
        <v>53</v>
      </c>
      <c r="H175" s="6" t="s">
        <v>38</v>
      </c>
      <c r="I175" s="8" t="s">
        <v>106</v>
      </c>
      <c r="J175" s="9">
        <v>1</v>
      </c>
      <c r="K175" s="9">
        <v>204</v>
      </c>
      <c r="L175" s="9">
        <v>2023</v>
      </c>
      <c r="M175" s="8" t="s">
        <v>1180</v>
      </c>
      <c r="N175" s="8" t="s">
        <v>108</v>
      </c>
      <c r="O175" s="8" t="s">
        <v>109</v>
      </c>
      <c r="P175" s="6" t="s">
        <v>110</v>
      </c>
      <c r="Q175" s="8" t="s">
        <v>111</v>
      </c>
      <c r="R175" s="10" t="s">
        <v>1181</v>
      </c>
      <c r="S175" s="11"/>
      <c r="T175" s="6"/>
      <c r="U175" s="28" t="str">
        <f>HYPERLINK("https://media.infra-m.ru/1996/1996307/cover/1996307.jpg", "Обложка")</f>
        <v>Обложка</v>
      </c>
      <c r="V175" s="28" t="str">
        <f>HYPERLINK("https://znanium.ru/catalog/product/1996307", "Ознакомиться")</f>
        <v>Ознакомиться</v>
      </c>
      <c r="W175" s="8" t="s">
        <v>1182</v>
      </c>
      <c r="X175" s="6"/>
      <c r="Y175" s="6"/>
      <c r="Z175" s="6"/>
      <c r="AA175" s="6" t="s">
        <v>48</v>
      </c>
    </row>
    <row r="176" spans="1:27" s="4" customFormat="1" ht="51.95" customHeight="1">
      <c r="A176" s="5">
        <v>0</v>
      </c>
      <c r="B176" s="6" t="s">
        <v>1183</v>
      </c>
      <c r="C176" s="7">
        <v>1284</v>
      </c>
      <c r="D176" s="8" t="s">
        <v>1184</v>
      </c>
      <c r="E176" s="8" t="s">
        <v>1185</v>
      </c>
      <c r="F176" s="8" t="s">
        <v>1186</v>
      </c>
      <c r="G176" s="6" t="s">
        <v>37</v>
      </c>
      <c r="H176" s="6" t="s">
        <v>67</v>
      </c>
      <c r="I176" s="8" t="s">
        <v>39</v>
      </c>
      <c r="J176" s="9">
        <v>1</v>
      </c>
      <c r="K176" s="9">
        <v>278</v>
      </c>
      <c r="L176" s="9">
        <v>2024</v>
      </c>
      <c r="M176" s="8" t="s">
        <v>1187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258</v>
      </c>
      <c r="S176" s="11" t="s">
        <v>1188</v>
      </c>
      <c r="T176" s="6"/>
      <c r="U176" s="28" t="str">
        <f>HYPERLINK("https://media.infra-m.ru/1891/1891968/cover/1891968.jpg", "Обложка")</f>
        <v>Обложка</v>
      </c>
      <c r="V176" s="28" t="str">
        <f>HYPERLINK("https://znanium.ru/catalog/product/1013446", "Ознакомиться")</f>
        <v>Ознакомиться</v>
      </c>
      <c r="W176" s="8" t="s">
        <v>1189</v>
      </c>
      <c r="X176" s="6"/>
      <c r="Y176" s="6"/>
      <c r="Z176" s="6"/>
      <c r="AA176" s="6" t="s">
        <v>75</v>
      </c>
    </row>
    <row r="177" spans="1:27" s="4" customFormat="1" ht="51.95" customHeight="1">
      <c r="A177" s="5">
        <v>0</v>
      </c>
      <c r="B177" s="6" t="s">
        <v>1190</v>
      </c>
      <c r="C177" s="7">
        <v>1440</v>
      </c>
      <c r="D177" s="8" t="s">
        <v>1191</v>
      </c>
      <c r="E177" s="8" t="s">
        <v>1192</v>
      </c>
      <c r="F177" s="8" t="s">
        <v>1193</v>
      </c>
      <c r="G177" s="6" t="s">
        <v>66</v>
      </c>
      <c r="H177" s="6" t="s">
        <v>67</v>
      </c>
      <c r="I177" s="8" t="s">
        <v>39</v>
      </c>
      <c r="J177" s="9">
        <v>1</v>
      </c>
      <c r="K177" s="9">
        <v>305</v>
      </c>
      <c r="L177" s="9">
        <v>2024</v>
      </c>
      <c r="M177" s="8" t="s">
        <v>1194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1195</v>
      </c>
      <c r="T177" s="6" t="s">
        <v>59</v>
      </c>
      <c r="U177" s="28" t="str">
        <f>HYPERLINK("https://media.infra-m.ru/2111/2111785/cover/2111785.jpg", "Обложка")</f>
        <v>Обложка</v>
      </c>
      <c r="V177" s="28" t="str">
        <f>HYPERLINK("https://znanium.ru/catalog/product/2111785", "Ознакомиться")</f>
        <v>Ознакомиться</v>
      </c>
      <c r="W177" s="8" t="s">
        <v>74</v>
      </c>
      <c r="X177" s="6"/>
      <c r="Y177" s="6"/>
      <c r="Z177" s="6"/>
      <c r="AA177" s="6" t="s">
        <v>157</v>
      </c>
    </row>
    <row r="178" spans="1:27" s="4" customFormat="1" ht="51.95" customHeight="1">
      <c r="A178" s="5">
        <v>0</v>
      </c>
      <c r="B178" s="6" t="s">
        <v>1196</v>
      </c>
      <c r="C178" s="7">
        <v>1210</v>
      </c>
      <c r="D178" s="8" t="s">
        <v>1197</v>
      </c>
      <c r="E178" s="8" t="s">
        <v>1198</v>
      </c>
      <c r="F178" s="8" t="s">
        <v>1199</v>
      </c>
      <c r="G178" s="6" t="s">
        <v>66</v>
      </c>
      <c r="H178" s="6" t="s">
        <v>67</v>
      </c>
      <c r="I178" s="8" t="s">
        <v>54</v>
      </c>
      <c r="J178" s="9">
        <v>1</v>
      </c>
      <c r="K178" s="9">
        <v>262</v>
      </c>
      <c r="L178" s="9">
        <v>2024</v>
      </c>
      <c r="M178" s="8" t="s">
        <v>1200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1201</v>
      </c>
      <c r="S178" s="11" t="s">
        <v>1202</v>
      </c>
      <c r="T178" s="6"/>
      <c r="U178" s="28" t="str">
        <f>HYPERLINK("https://media.infra-m.ru/2091/2091914/cover/2091914.jpg", "Обложка")</f>
        <v>Обложка</v>
      </c>
      <c r="V178" s="28" t="str">
        <f>HYPERLINK("https://znanium.ru/catalog/product/2091914", "Ознакомиться")</f>
        <v>Ознакомиться</v>
      </c>
      <c r="W178" s="8" t="s">
        <v>176</v>
      </c>
      <c r="X178" s="6"/>
      <c r="Y178" s="6"/>
      <c r="Z178" s="6"/>
      <c r="AA178" s="6" t="s">
        <v>289</v>
      </c>
    </row>
    <row r="179" spans="1:27" s="4" customFormat="1" ht="51.95" customHeight="1">
      <c r="A179" s="5">
        <v>0</v>
      </c>
      <c r="B179" s="6" t="s">
        <v>1203</v>
      </c>
      <c r="C179" s="7">
        <v>1419.9</v>
      </c>
      <c r="D179" s="8" t="s">
        <v>1204</v>
      </c>
      <c r="E179" s="8" t="s">
        <v>1205</v>
      </c>
      <c r="F179" s="8" t="s">
        <v>1206</v>
      </c>
      <c r="G179" s="6" t="s">
        <v>66</v>
      </c>
      <c r="H179" s="6" t="s">
        <v>67</v>
      </c>
      <c r="I179" s="8" t="s">
        <v>68</v>
      </c>
      <c r="J179" s="9">
        <v>1</v>
      </c>
      <c r="K179" s="9">
        <v>444</v>
      </c>
      <c r="L179" s="9">
        <v>2019</v>
      </c>
      <c r="M179" s="8" t="s">
        <v>1207</v>
      </c>
      <c r="N179" s="8" t="s">
        <v>41</v>
      </c>
      <c r="O179" s="8" t="s">
        <v>42</v>
      </c>
      <c r="P179" s="6" t="s">
        <v>70</v>
      </c>
      <c r="Q179" s="8" t="s">
        <v>71</v>
      </c>
      <c r="R179" s="10" t="s">
        <v>1119</v>
      </c>
      <c r="S179" s="11" t="s">
        <v>758</v>
      </c>
      <c r="T179" s="6"/>
      <c r="U179" s="28" t="str">
        <f>HYPERLINK("https://media.infra-m.ru/0988/0988154/cover/988154.jpg", "Обложка")</f>
        <v>Обложка</v>
      </c>
      <c r="V179" s="28" t="str">
        <f>HYPERLINK("https://znanium.ru/catalog/product/1907521", "Ознакомиться")</f>
        <v>Ознакомиться</v>
      </c>
      <c r="W179" s="8" t="s">
        <v>1208</v>
      </c>
      <c r="X179" s="6"/>
      <c r="Y179" s="6"/>
      <c r="Z179" s="6"/>
      <c r="AA179" s="6" t="s">
        <v>1209</v>
      </c>
    </row>
    <row r="180" spans="1:27" s="4" customFormat="1" ht="51.95" customHeight="1">
      <c r="A180" s="5">
        <v>0</v>
      </c>
      <c r="B180" s="6" t="s">
        <v>1210</v>
      </c>
      <c r="C180" s="7">
        <v>2010</v>
      </c>
      <c r="D180" s="8" t="s">
        <v>1211</v>
      </c>
      <c r="E180" s="8" t="s">
        <v>1212</v>
      </c>
      <c r="F180" s="8" t="s">
        <v>1213</v>
      </c>
      <c r="G180" s="6" t="s">
        <v>37</v>
      </c>
      <c r="H180" s="6" t="s">
        <v>67</v>
      </c>
      <c r="I180" s="8" t="s">
        <v>68</v>
      </c>
      <c r="J180" s="9">
        <v>1</v>
      </c>
      <c r="K180" s="9">
        <v>447</v>
      </c>
      <c r="L180" s="9">
        <v>2023</v>
      </c>
      <c r="M180" s="8" t="s">
        <v>1214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1119</v>
      </c>
      <c r="S180" s="11" t="s">
        <v>758</v>
      </c>
      <c r="T180" s="6"/>
      <c r="U180" s="28" t="str">
        <f>HYPERLINK("https://media.infra-m.ru/1907/1907521/cover/1907521.jpg",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1215</v>
      </c>
      <c r="X180" s="6"/>
      <c r="Y180" s="6"/>
      <c r="Z180" s="6"/>
      <c r="AA180" s="6" t="s">
        <v>1216</v>
      </c>
    </row>
    <row r="181" spans="1:27" s="4" customFormat="1" ht="51.95" customHeight="1">
      <c r="A181" s="5">
        <v>0</v>
      </c>
      <c r="B181" s="6" t="s">
        <v>1217</v>
      </c>
      <c r="C181" s="13">
        <v>994</v>
      </c>
      <c r="D181" s="8" t="s">
        <v>1218</v>
      </c>
      <c r="E181" s="8" t="s">
        <v>1219</v>
      </c>
      <c r="F181" s="8" t="s">
        <v>1213</v>
      </c>
      <c r="G181" s="6" t="s">
        <v>53</v>
      </c>
      <c r="H181" s="6" t="s">
        <v>38</v>
      </c>
      <c r="I181" s="8" t="s">
        <v>849</v>
      </c>
      <c r="J181" s="9">
        <v>1</v>
      </c>
      <c r="K181" s="9">
        <v>236</v>
      </c>
      <c r="L181" s="9">
        <v>2024</v>
      </c>
      <c r="M181" s="8" t="s">
        <v>1220</v>
      </c>
      <c r="N181" s="8" t="s">
        <v>41</v>
      </c>
      <c r="O181" s="8" t="s">
        <v>42</v>
      </c>
      <c r="P181" s="6" t="s">
        <v>43</v>
      </c>
      <c r="Q181" s="8" t="s">
        <v>71</v>
      </c>
      <c r="R181" s="10" t="s">
        <v>764</v>
      </c>
      <c r="S181" s="11" t="s">
        <v>1221</v>
      </c>
      <c r="T181" s="6"/>
      <c r="U181" s="28" t="str">
        <f>HYPERLINK("https://media.infra-m.ru/2008/2008780/cover/2008780.jpg", "Обложка")</f>
        <v>Обложка</v>
      </c>
      <c r="V181" s="28" t="str">
        <f>HYPERLINK("https://znanium.ru/catalog/product/1865720", "Ознакомиться")</f>
        <v>Ознакомиться</v>
      </c>
      <c r="W181" s="8" t="s">
        <v>1215</v>
      </c>
      <c r="X181" s="6"/>
      <c r="Y181" s="6"/>
      <c r="Z181" s="6"/>
      <c r="AA181" s="6" t="s">
        <v>83</v>
      </c>
    </row>
    <row r="182" spans="1:27" s="4" customFormat="1" ht="51.95" customHeight="1">
      <c r="A182" s="5">
        <v>0</v>
      </c>
      <c r="B182" s="6" t="s">
        <v>1222</v>
      </c>
      <c r="C182" s="7">
        <v>2900</v>
      </c>
      <c r="D182" s="8" t="s">
        <v>1223</v>
      </c>
      <c r="E182" s="8" t="s">
        <v>1224</v>
      </c>
      <c r="F182" s="8" t="s">
        <v>1225</v>
      </c>
      <c r="G182" s="6" t="s">
        <v>37</v>
      </c>
      <c r="H182" s="6" t="s">
        <v>67</v>
      </c>
      <c r="I182" s="8" t="s">
        <v>54</v>
      </c>
      <c r="J182" s="9">
        <v>1</v>
      </c>
      <c r="K182" s="9">
        <v>633</v>
      </c>
      <c r="L182" s="9">
        <v>2024</v>
      </c>
      <c r="M182" s="8" t="s">
        <v>1226</v>
      </c>
      <c r="N182" s="8" t="s">
        <v>41</v>
      </c>
      <c r="O182" s="8" t="s">
        <v>42</v>
      </c>
      <c r="P182" s="6" t="s">
        <v>43</v>
      </c>
      <c r="Q182" s="8" t="s">
        <v>56</v>
      </c>
      <c r="R182" s="10" t="s">
        <v>258</v>
      </c>
      <c r="S182" s="11" t="s">
        <v>1227</v>
      </c>
      <c r="T182" s="6"/>
      <c r="U182" s="28" t="str">
        <f>HYPERLINK("https://media.infra-m.ru/2124/2124732/cover/2124732.jpg", "Обложка")</f>
        <v>Обложка</v>
      </c>
      <c r="V182" s="28" t="str">
        <f>HYPERLINK("https://znanium.ru/catalog/product/2124732", "Ознакомиться")</f>
        <v>Ознакомиться</v>
      </c>
      <c r="W182" s="8" t="s">
        <v>369</v>
      </c>
      <c r="X182" s="6"/>
      <c r="Y182" s="6"/>
      <c r="Z182" s="6"/>
      <c r="AA182" s="6" t="s">
        <v>289</v>
      </c>
    </row>
    <row r="183" spans="1:27" s="4" customFormat="1" ht="51.95" customHeight="1">
      <c r="A183" s="5">
        <v>0</v>
      </c>
      <c r="B183" s="6" t="s">
        <v>1228</v>
      </c>
      <c r="C183" s="7">
        <v>1174</v>
      </c>
      <c r="D183" s="8" t="s">
        <v>1229</v>
      </c>
      <c r="E183" s="8" t="s">
        <v>1230</v>
      </c>
      <c r="F183" s="8" t="s">
        <v>1231</v>
      </c>
      <c r="G183" s="6" t="s">
        <v>66</v>
      </c>
      <c r="H183" s="6" t="s">
        <v>173</v>
      </c>
      <c r="I183" s="8" t="s">
        <v>54</v>
      </c>
      <c r="J183" s="9">
        <v>1</v>
      </c>
      <c r="K183" s="9">
        <v>256</v>
      </c>
      <c r="L183" s="9">
        <v>2024</v>
      </c>
      <c r="M183" s="8" t="s">
        <v>1232</v>
      </c>
      <c r="N183" s="8" t="s">
        <v>41</v>
      </c>
      <c r="O183" s="8" t="s">
        <v>42</v>
      </c>
      <c r="P183" s="6" t="s">
        <v>43</v>
      </c>
      <c r="Q183" s="8" t="s">
        <v>44</v>
      </c>
      <c r="R183" s="10" t="s">
        <v>1233</v>
      </c>
      <c r="S183" s="11" t="s">
        <v>1234</v>
      </c>
      <c r="T183" s="6"/>
      <c r="U183" s="28" t="str">
        <f>HYPERLINK("https://media.infra-m.ru/2110/2110958/cover/2110958.jpg", "Обложка")</f>
        <v>Обложка</v>
      </c>
      <c r="V183" s="28" t="str">
        <f>HYPERLINK("https://znanium.ru/catalog/product/1857337", "Ознакомиться")</f>
        <v>Ознакомиться</v>
      </c>
      <c r="W183" s="8" t="s">
        <v>810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1235</v>
      </c>
      <c r="C184" s="7">
        <v>1204</v>
      </c>
      <c r="D184" s="8" t="s">
        <v>1236</v>
      </c>
      <c r="E184" s="8" t="s">
        <v>1230</v>
      </c>
      <c r="F184" s="8" t="s">
        <v>1231</v>
      </c>
      <c r="G184" s="6" t="s">
        <v>66</v>
      </c>
      <c r="H184" s="6" t="s">
        <v>173</v>
      </c>
      <c r="I184" s="8" t="s">
        <v>68</v>
      </c>
      <c r="J184" s="9">
        <v>1</v>
      </c>
      <c r="K184" s="9">
        <v>256</v>
      </c>
      <c r="L184" s="9">
        <v>2024</v>
      </c>
      <c r="M184" s="8" t="s">
        <v>1237</v>
      </c>
      <c r="N184" s="8" t="s">
        <v>41</v>
      </c>
      <c r="O184" s="8" t="s">
        <v>42</v>
      </c>
      <c r="P184" s="6" t="s">
        <v>43</v>
      </c>
      <c r="Q184" s="8" t="s">
        <v>71</v>
      </c>
      <c r="R184" s="10" t="s">
        <v>1238</v>
      </c>
      <c r="S184" s="11" t="s">
        <v>1239</v>
      </c>
      <c r="T184" s="6"/>
      <c r="U184" s="28" t="str">
        <f>HYPERLINK("https://media.infra-m.ru/2084/2084324/cover/2084324.jpg", "Обложка")</f>
        <v>Обложка</v>
      </c>
      <c r="V184" s="28" t="str">
        <f>HYPERLINK("https://znanium.ru/catalog/product/2041697", "Ознакомиться")</f>
        <v>Ознакомиться</v>
      </c>
      <c r="W184" s="8" t="s">
        <v>810</v>
      </c>
      <c r="X184" s="6"/>
      <c r="Y184" s="6"/>
      <c r="Z184" s="6" t="s">
        <v>132</v>
      </c>
      <c r="AA184" s="6" t="s">
        <v>101</v>
      </c>
    </row>
    <row r="185" spans="1:27" s="4" customFormat="1" ht="51.95" customHeight="1">
      <c r="A185" s="5">
        <v>0</v>
      </c>
      <c r="B185" s="6" t="s">
        <v>1240</v>
      </c>
      <c r="C185" s="7">
        <v>2194</v>
      </c>
      <c r="D185" s="8" t="s">
        <v>1241</v>
      </c>
      <c r="E185" s="8" t="s">
        <v>1242</v>
      </c>
      <c r="F185" s="8" t="s">
        <v>1243</v>
      </c>
      <c r="G185" s="6" t="s">
        <v>37</v>
      </c>
      <c r="H185" s="6" t="s">
        <v>67</v>
      </c>
      <c r="I185" s="8" t="s">
        <v>68</v>
      </c>
      <c r="J185" s="9">
        <v>1</v>
      </c>
      <c r="K185" s="9">
        <v>533</v>
      </c>
      <c r="L185" s="9">
        <v>2024</v>
      </c>
      <c r="M185" s="8" t="s">
        <v>1244</v>
      </c>
      <c r="N185" s="8" t="s">
        <v>41</v>
      </c>
      <c r="O185" s="8" t="s">
        <v>42</v>
      </c>
      <c r="P185" s="6" t="s">
        <v>70</v>
      </c>
      <c r="Q185" s="8" t="s">
        <v>71</v>
      </c>
      <c r="R185" s="10" t="s">
        <v>1245</v>
      </c>
      <c r="S185" s="11" t="s">
        <v>1246</v>
      </c>
      <c r="T185" s="6"/>
      <c r="U185" s="28" t="str">
        <f>HYPERLINK("https://media.infra-m.ru/2098/2098047/cover/2098047.jpg", "Обложка")</f>
        <v>Обложка</v>
      </c>
      <c r="V185" s="28" t="str">
        <f>HYPERLINK("https://znanium.ru/catalog/product/2008781", "Ознакомиться")</f>
        <v>Ознакомиться</v>
      </c>
      <c r="W185" s="8" t="s">
        <v>410</v>
      </c>
      <c r="X185" s="6"/>
      <c r="Y185" s="6"/>
      <c r="Z185" s="6" t="s">
        <v>132</v>
      </c>
      <c r="AA185" s="6" t="s">
        <v>190</v>
      </c>
    </row>
    <row r="186" spans="1:27" s="4" customFormat="1" ht="51.95" customHeight="1">
      <c r="A186" s="5">
        <v>0</v>
      </c>
      <c r="B186" s="6" t="s">
        <v>1247</v>
      </c>
      <c r="C186" s="7">
        <v>2054</v>
      </c>
      <c r="D186" s="8" t="s">
        <v>1248</v>
      </c>
      <c r="E186" s="8" t="s">
        <v>1249</v>
      </c>
      <c r="F186" s="8" t="s">
        <v>1250</v>
      </c>
      <c r="G186" s="6" t="s">
        <v>66</v>
      </c>
      <c r="H186" s="6" t="s">
        <v>67</v>
      </c>
      <c r="I186" s="8" t="s">
        <v>39</v>
      </c>
      <c r="J186" s="9">
        <v>1</v>
      </c>
      <c r="K186" s="9">
        <v>400</v>
      </c>
      <c r="L186" s="9">
        <v>2024</v>
      </c>
      <c r="M186" s="8" t="s">
        <v>1251</v>
      </c>
      <c r="N186" s="8" t="s">
        <v>41</v>
      </c>
      <c r="O186" s="8" t="s">
        <v>42</v>
      </c>
      <c r="P186" s="6" t="s">
        <v>70</v>
      </c>
      <c r="Q186" s="8" t="s">
        <v>44</v>
      </c>
      <c r="R186" s="10" t="s">
        <v>258</v>
      </c>
      <c r="S186" s="11" t="s">
        <v>1252</v>
      </c>
      <c r="T186" s="6"/>
      <c r="U186" s="28" t="str">
        <f>HYPERLINK("https://media.infra-m.ru/2104/2104857/cover/2104857.jpg", "Обложка")</f>
        <v>Обложка</v>
      </c>
      <c r="V186" s="28" t="str">
        <f>HYPERLINK("https://znanium.ru/catalog/product/1939109", "Ознакомиться")</f>
        <v>Ознакомиться</v>
      </c>
      <c r="W186" s="8" t="s">
        <v>410</v>
      </c>
      <c r="X186" s="6"/>
      <c r="Y186" s="6"/>
      <c r="Z186" s="6"/>
      <c r="AA186" s="6" t="s">
        <v>213</v>
      </c>
    </row>
    <row r="187" spans="1:27" s="4" customFormat="1" ht="51.95" customHeight="1">
      <c r="A187" s="5">
        <v>0</v>
      </c>
      <c r="B187" s="6" t="s">
        <v>1253</v>
      </c>
      <c r="C187" s="7">
        <v>1500</v>
      </c>
      <c r="D187" s="8" t="s">
        <v>1254</v>
      </c>
      <c r="E187" s="8" t="s">
        <v>1242</v>
      </c>
      <c r="F187" s="8" t="s">
        <v>1255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533</v>
      </c>
      <c r="L187" s="9">
        <v>2018</v>
      </c>
      <c r="M187" s="8" t="s">
        <v>1256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1252</v>
      </c>
      <c r="T187" s="6"/>
      <c r="U187" s="28" t="str">
        <f>HYPERLINK("https://media.infra-m.ru/0954/0954457/cover/954457.jpg",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710</v>
      </c>
    </row>
    <row r="188" spans="1:27" s="4" customFormat="1" ht="51.95" customHeight="1">
      <c r="A188" s="5">
        <v>0</v>
      </c>
      <c r="B188" s="6" t="s">
        <v>1257</v>
      </c>
      <c r="C188" s="7">
        <v>2050</v>
      </c>
      <c r="D188" s="8" t="s">
        <v>1258</v>
      </c>
      <c r="E188" s="8" t="s">
        <v>1259</v>
      </c>
      <c r="F188" s="8" t="s">
        <v>1260</v>
      </c>
      <c r="G188" s="6" t="s">
        <v>53</v>
      </c>
      <c r="H188" s="6" t="s">
        <v>38</v>
      </c>
      <c r="I188" s="8" t="s">
        <v>39</v>
      </c>
      <c r="J188" s="9">
        <v>1</v>
      </c>
      <c r="K188" s="9">
        <v>397</v>
      </c>
      <c r="L188" s="9">
        <v>2022</v>
      </c>
      <c r="M188" s="8" t="s">
        <v>1261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1262</v>
      </c>
      <c r="T188" s="6"/>
      <c r="U188" s="28" t="str">
        <f>HYPERLINK("https://media.infra-m.ru/1854/1854580/cover/1854580.jpg", "Обложка")</f>
        <v>Обложка</v>
      </c>
      <c r="V188" s="28" t="str">
        <f>HYPERLINK("https://znanium.ru/catalog/product/1854580", "Ознакомиться")</f>
        <v>Ознакомиться</v>
      </c>
      <c r="W188" s="8" t="s">
        <v>410</v>
      </c>
      <c r="X188" s="6"/>
      <c r="Y188" s="6"/>
      <c r="Z188" s="6"/>
      <c r="AA188" s="6" t="s">
        <v>227</v>
      </c>
    </row>
    <row r="189" spans="1:27" s="4" customFormat="1" ht="51.95" customHeight="1">
      <c r="A189" s="5">
        <v>0</v>
      </c>
      <c r="B189" s="6" t="s">
        <v>1263</v>
      </c>
      <c r="C189" s="7">
        <v>1050</v>
      </c>
      <c r="D189" s="8" t="s">
        <v>1264</v>
      </c>
      <c r="E189" s="8" t="s">
        <v>1265</v>
      </c>
      <c r="F189" s="8" t="s">
        <v>1266</v>
      </c>
      <c r="G189" s="6" t="s">
        <v>66</v>
      </c>
      <c r="H189" s="6" t="s">
        <v>173</v>
      </c>
      <c r="I189" s="8" t="s">
        <v>68</v>
      </c>
      <c r="J189" s="9">
        <v>1</v>
      </c>
      <c r="K189" s="9">
        <v>205</v>
      </c>
      <c r="L189" s="9">
        <v>2022</v>
      </c>
      <c r="M189" s="8" t="s">
        <v>1267</v>
      </c>
      <c r="N189" s="8" t="s">
        <v>108</v>
      </c>
      <c r="O189" s="8" t="s">
        <v>109</v>
      </c>
      <c r="P189" s="6" t="s">
        <v>70</v>
      </c>
      <c r="Q189" s="8" t="s">
        <v>71</v>
      </c>
      <c r="R189" s="10" t="s">
        <v>491</v>
      </c>
      <c r="S189" s="11" t="s">
        <v>1268</v>
      </c>
      <c r="T189" s="6"/>
      <c r="U189" s="28" t="str">
        <f>HYPERLINK("https://media.infra-m.ru/1845/1845902/cover/1845902.jpg", "Обложка")</f>
        <v>Обложка</v>
      </c>
      <c r="V189" s="28" t="str">
        <f>HYPERLINK("https://znanium.ru/catalog/product/1845902", "Ознакомиться")</f>
        <v>Ознакомиться</v>
      </c>
      <c r="W189" s="8" t="s">
        <v>691</v>
      </c>
      <c r="X189" s="6"/>
      <c r="Y189" s="6"/>
      <c r="Z189" s="6" t="s">
        <v>132</v>
      </c>
      <c r="AA189" s="6" t="s">
        <v>126</v>
      </c>
    </row>
    <row r="190" spans="1:27" s="4" customFormat="1" ht="44.1" customHeight="1">
      <c r="A190" s="5">
        <v>0</v>
      </c>
      <c r="B190" s="6" t="s">
        <v>1269</v>
      </c>
      <c r="C190" s="7">
        <v>1274</v>
      </c>
      <c r="D190" s="8" t="s">
        <v>1270</v>
      </c>
      <c r="E190" s="8" t="s">
        <v>1265</v>
      </c>
      <c r="F190" s="8" t="s">
        <v>1271</v>
      </c>
      <c r="G190" s="6" t="s">
        <v>37</v>
      </c>
      <c r="H190" s="6" t="s">
        <v>173</v>
      </c>
      <c r="I190" s="8" t="s">
        <v>39</v>
      </c>
      <c r="J190" s="9">
        <v>1</v>
      </c>
      <c r="K190" s="9">
        <v>208</v>
      </c>
      <c r="L190" s="9">
        <v>2024</v>
      </c>
      <c r="M190" s="8" t="s">
        <v>1272</v>
      </c>
      <c r="N190" s="8" t="s">
        <v>108</v>
      </c>
      <c r="O190" s="8" t="s">
        <v>109</v>
      </c>
      <c r="P190" s="6" t="s">
        <v>70</v>
      </c>
      <c r="Q190" s="8" t="s">
        <v>44</v>
      </c>
      <c r="R190" s="10" t="s">
        <v>1273</v>
      </c>
      <c r="S190" s="11"/>
      <c r="T190" s="6"/>
      <c r="U190" s="28" t="str">
        <f>HYPERLINK("https://media.infra-m.ru/2142/2142823/cover/2142823.jpg", "Обложка")</f>
        <v>Обложка</v>
      </c>
      <c r="V190" s="28" t="str">
        <f>HYPERLINK("https://znanium.ru/catalog/product/1374599", "Ознакомиться")</f>
        <v>Ознакомиться</v>
      </c>
      <c r="W190" s="8" t="s">
        <v>691</v>
      </c>
      <c r="X190" s="6"/>
      <c r="Y190" s="6"/>
      <c r="Z190" s="6"/>
      <c r="AA190" s="6" t="s">
        <v>289</v>
      </c>
    </row>
    <row r="191" spans="1:27" s="4" customFormat="1" ht="51.95" customHeight="1">
      <c r="A191" s="5">
        <v>0</v>
      </c>
      <c r="B191" s="6" t="s">
        <v>1274</v>
      </c>
      <c r="C191" s="7">
        <v>1534</v>
      </c>
      <c r="D191" s="8" t="s">
        <v>1275</v>
      </c>
      <c r="E191" s="8" t="s">
        <v>1276</v>
      </c>
      <c r="F191" s="8" t="s">
        <v>1277</v>
      </c>
      <c r="G191" s="6" t="s">
        <v>66</v>
      </c>
      <c r="H191" s="6" t="s">
        <v>67</v>
      </c>
      <c r="I191" s="8" t="s">
        <v>39</v>
      </c>
      <c r="J191" s="9">
        <v>1</v>
      </c>
      <c r="K191" s="9">
        <v>333</v>
      </c>
      <c r="L191" s="9">
        <v>2024</v>
      </c>
      <c r="M191" s="8" t="s">
        <v>1278</v>
      </c>
      <c r="N191" s="8" t="s">
        <v>41</v>
      </c>
      <c r="O191" s="8" t="s">
        <v>42</v>
      </c>
      <c r="P191" s="6" t="s">
        <v>43</v>
      </c>
      <c r="Q191" s="8" t="s">
        <v>44</v>
      </c>
      <c r="R191" s="10" t="s">
        <v>1279</v>
      </c>
      <c r="S191" s="11" t="s">
        <v>1280</v>
      </c>
      <c r="T191" s="6"/>
      <c r="U191" s="28" t="str">
        <f>HYPERLINK("https://media.infra-m.ru/2122/2122491/cover/2122491.jpg", "Обложка")</f>
        <v>Обложка</v>
      </c>
      <c r="V191" s="28" t="str">
        <f>HYPERLINK("https://znanium.ru/catalog/product/1112970", "Ознакомиться")</f>
        <v>Ознакомиться</v>
      </c>
      <c r="W191" s="8" t="s">
        <v>369</v>
      </c>
      <c r="X191" s="6"/>
      <c r="Y191" s="6"/>
      <c r="Z191" s="6"/>
      <c r="AA191" s="6" t="s">
        <v>157</v>
      </c>
    </row>
    <row r="192" spans="1:27" s="4" customFormat="1" ht="51.95" customHeight="1">
      <c r="A192" s="5">
        <v>0</v>
      </c>
      <c r="B192" s="6" t="s">
        <v>1281</v>
      </c>
      <c r="C192" s="7">
        <v>1991</v>
      </c>
      <c r="D192" s="8" t="s">
        <v>1282</v>
      </c>
      <c r="E192" s="8" t="s">
        <v>1283</v>
      </c>
      <c r="F192" s="8"/>
      <c r="G192" s="6" t="s">
        <v>53</v>
      </c>
      <c r="H192" s="6" t="s">
        <v>38</v>
      </c>
      <c r="I192" s="8"/>
      <c r="J192" s="9">
        <v>1</v>
      </c>
      <c r="K192" s="9">
        <v>100</v>
      </c>
      <c r="L192" s="9">
        <v>2020</v>
      </c>
      <c r="M192" s="8"/>
      <c r="N192" s="8" t="s">
        <v>41</v>
      </c>
      <c r="O192" s="8" t="s">
        <v>42</v>
      </c>
      <c r="P192" s="6" t="s">
        <v>1284</v>
      </c>
      <c r="Q192" s="8" t="s">
        <v>111</v>
      </c>
      <c r="R192" s="10" t="s">
        <v>1285</v>
      </c>
      <c r="S192" s="11"/>
      <c r="T192" s="6"/>
      <c r="U192" s="28" t="str">
        <f>HYPERLINK("https://media.infra-m.ru/1074/1074464/cover/1074464.jpg", "Обложка")</f>
        <v>Обложка</v>
      </c>
      <c r="V192" s="28" t="str">
        <f>HYPERLINK("https://znanium.ru/catalog/product/1074464", "Ознакомиться")</f>
        <v>Ознакомиться</v>
      </c>
      <c r="W192" s="8"/>
      <c r="X192" s="6"/>
      <c r="Y192" s="6"/>
      <c r="Z192" s="6"/>
      <c r="AA192" s="6"/>
    </row>
    <row r="193" spans="1:27" s="4" customFormat="1" ht="51.95" customHeight="1">
      <c r="A193" s="5">
        <v>0</v>
      </c>
      <c r="B193" s="6" t="s">
        <v>1286</v>
      </c>
      <c r="C193" s="7">
        <v>1150</v>
      </c>
      <c r="D193" s="8" t="s">
        <v>1287</v>
      </c>
      <c r="E193" s="8" t="s">
        <v>1288</v>
      </c>
      <c r="F193" s="8" t="s">
        <v>1289</v>
      </c>
      <c r="G193" s="6" t="s">
        <v>66</v>
      </c>
      <c r="H193" s="6" t="s">
        <v>67</v>
      </c>
      <c r="I193" s="8" t="s">
        <v>54</v>
      </c>
      <c r="J193" s="9">
        <v>1</v>
      </c>
      <c r="K193" s="9">
        <v>238</v>
      </c>
      <c r="L193" s="9">
        <v>2024</v>
      </c>
      <c r="M193" s="8" t="s">
        <v>1290</v>
      </c>
      <c r="N193" s="8" t="s">
        <v>41</v>
      </c>
      <c r="O193" s="8" t="s">
        <v>42</v>
      </c>
      <c r="P193" s="6" t="s">
        <v>43</v>
      </c>
      <c r="Q193" s="8" t="s">
        <v>44</v>
      </c>
      <c r="R193" s="10" t="s">
        <v>1291</v>
      </c>
      <c r="S193" s="11" t="s">
        <v>1292</v>
      </c>
      <c r="T193" s="6"/>
      <c r="U193" s="28" t="str">
        <f>HYPERLINK("https://media.infra-m.ru/2147/2147930/cover/2147930.jpg", "Обложка")</f>
        <v>Обложка</v>
      </c>
      <c r="V193" s="28" t="str">
        <f>HYPERLINK("https://znanium.ru/catalog/product/2147930", "Ознакомиться")</f>
        <v>Ознакомиться</v>
      </c>
      <c r="W193" s="8" t="s">
        <v>691</v>
      </c>
      <c r="X193" s="6"/>
      <c r="Y193" s="6"/>
      <c r="Z193" s="6"/>
      <c r="AA193" s="6" t="s">
        <v>422</v>
      </c>
    </row>
    <row r="194" spans="1:27" s="4" customFormat="1" ht="51.95" customHeight="1">
      <c r="A194" s="5">
        <v>0</v>
      </c>
      <c r="B194" s="6" t="s">
        <v>1293</v>
      </c>
      <c r="C194" s="7">
        <v>1034</v>
      </c>
      <c r="D194" s="8" t="s">
        <v>1294</v>
      </c>
      <c r="E194" s="8" t="s">
        <v>1295</v>
      </c>
      <c r="F194" s="8" t="s">
        <v>1296</v>
      </c>
      <c r="G194" s="6" t="s">
        <v>66</v>
      </c>
      <c r="H194" s="6" t="s">
        <v>67</v>
      </c>
      <c r="I194" s="8" t="s">
        <v>68</v>
      </c>
      <c r="J194" s="9">
        <v>1</v>
      </c>
      <c r="K194" s="9">
        <v>221</v>
      </c>
      <c r="L194" s="9">
        <v>2024</v>
      </c>
      <c r="M194" s="8" t="s">
        <v>1297</v>
      </c>
      <c r="N194" s="8" t="s">
        <v>41</v>
      </c>
      <c r="O194" s="8" t="s">
        <v>42</v>
      </c>
      <c r="P194" s="6" t="s">
        <v>43</v>
      </c>
      <c r="Q194" s="8" t="s">
        <v>71</v>
      </c>
      <c r="R194" s="10" t="s">
        <v>72</v>
      </c>
      <c r="S194" s="11" t="s">
        <v>1298</v>
      </c>
      <c r="T194" s="6"/>
      <c r="U194" s="28" t="str">
        <f>HYPERLINK("https://media.infra-m.ru/2139/2139216/cover/2139216.jpg", "Обложка")</f>
        <v>Обложка</v>
      </c>
      <c r="V194" s="28" t="str">
        <f>HYPERLINK("https://znanium.ru/catalog/product/1843204", "Ознакомиться")</f>
        <v>Ознакомиться</v>
      </c>
      <c r="W194" s="8" t="s">
        <v>74</v>
      </c>
      <c r="X194" s="6"/>
      <c r="Y194" s="6"/>
      <c r="Z194" s="6"/>
      <c r="AA194" s="6" t="s">
        <v>252</v>
      </c>
    </row>
    <row r="195" spans="1:27" s="4" customFormat="1" ht="51.95" customHeight="1">
      <c r="A195" s="5">
        <v>0</v>
      </c>
      <c r="B195" s="6" t="s">
        <v>1299</v>
      </c>
      <c r="C195" s="13">
        <v>510</v>
      </c>
      <c r="D195" s="8" t="s">
        <v>1300</v>
      </c>
      <c r="E195" s="8" t="s">
        <v>1301</v>
      </c>
      <c r="F195" s="8" t="s">
        <v>172</v>
      </c>
      <c r="G195" s="6" t="s">
        <v>53</v>
      </c>
      <c r="H195" s="6" t="s">
        <v>67</v>
      </c>
      <c r="I195" s="8" t="s">
        <v>54</v>
      </c>
      <c r="J195" s="9">
        <v>1</v>
      </c>
      <c r="K195" s="9">
        <v>88</v>
      </c>
      <c r="L195" s="9">
        <v>2024</v>
      </c>
      <c r="M195" s="8" t="s">
        <v>1302</v>
      </c>
      <c r="N195" s="8" t="s">
        <v>108</v>
      </c>
      <c r="O195" s="8" t="s">
        <v>109</v>
      </c>
      <c r="P195" s="6" t="s">
        <v>43</v>
      </c>
      <c r="Q195" s="8" t="s">
        <v>56</v>
      </c>
      <c r="R195" s="10" t="s">
        <v>367</v>
      </c>
      <c r="S195" s="11" t="s">
        <v>1303</v>
      </c>
      <c r="T195" s="6"/>
      <c r="U195" s="28" t="str">
        <f>HYPERLINK("https://media.infra-m.ru/1871/1871529/cover/1871529.jpg", "Обложка")</f>
        <v>Обложка</v>
      </c>
      <c r="V195" s="28" t="str">
        <f>HYPERLINK("https://znanium.ru/catalog/product/1871529", "Ознакомиться")</f>
        <v>Ознакомиться</v>
      </c>
      <c r="W195" s="8" t="s">
        <v>176</v>
      </c>
      <c r="X195" s="6"/>
      <c r="Y195" s="6"/>
      <c r="Z195" s="6"/>
      <c r="AA195" s="6" t="s">
        <v>157</v>
      </c>
    </row>
    <row r="196" spans="1:27" s="4" customFormat="1" ht="51.95" customHeight="1">
      <c r="A196" s="5">
        <v>0</v>
      </c>
      <c r="B196" s="6" t="s">
        <v>1304</v>
      </c>
      <c r="C196" s="13">
        <v>274.89999999999998</v>
      </c>
      <c r="D196" s="8" t="s">
        <v>1305</v>
      </c>
      <c r="E196" s="8" t="s">
        <v>1306</v>
      </c>
      <c r="F196" s="8" t="s">
        <v>1307</v>
      </c>
      <c r="G196" s="6" t="s">
        <v>53</v>
      </c>
      <c r="H196" s="6" t="s">
        <v>67</v>
      </c>
      <c r="I196" s="8" t="s">
        <v>39</v>
      </c>
      <c r="J196" s="9">
        <v>1</v>
      </c>
      <c r="K196" s="9">
        <v>61</v>
      </c>
      <c r="L196" s="9">
        <v>2023</v>
      </c>
      <c r="M196" s="8" t="s">
        <v>1308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330</v>
      </c>
      <c r="S196" s="11" t="s">
        <v>1309</v>
      </c>
      <c r="T196" s="6"/>
      <c r="U196" s="28" t="str">
        <f>HYPERLINK("https://media.infra-m.ru/1911/1911810/cover/1911810.jpg", "Обложка")</f>
        <v>Обложка</v>
      </c>
      <c r="V196" s="28" t="str">
        <f>HYPERLINK("https://znanium.ru/catalog/product/915966", "Ознакомиться")</f>
        <v>Ознакомиться</v>
      </c>
      <c r="W196" s="8" t="s">
        <v>1310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1311</v>
      </c>
      <c r="C197" s="13">
        <v>514</v>
      </c>
      <c r="D197" s="8" t="s">
        <v>1312</v>
      </c>
      <c r="E197" s="8" t="s">
        <v>1313</v>
      </c>
      <c r="F197" s="8" t="s">
        <v>172</v>
      </c>
      <c r="G197" s="6" t="s">
        <v>53</v>
      </c>
      <c r="H197" s="6" t="s">
        <v>173</v>
      </c>
      <c r="I197" s="8" t="s">
        <v>95</v>
      </c>
      <c r="J197" s="9">
        <v>1</v>
      </c>
      <c r="K197" s="9">
        <v>112</v>
      </c>
      <c r="L197" s="9">
        <v>2024</v>
      </c>
      <c r="M197" s="8" t="s">
        <v>1314</v>
      </c>
      <c r="N197" s="8" t="s">
        <v>108</v>
      </c>
      <c r="O197" s="8" t="s">
        <v>109</v>
      </c>
      <c r="P197" s="6" t="s">
        <v>43</v>
      </c>
      <c r="Q197" s="8" t="s">
        <v>97</v>
      </c>
      <c r="R197" s="10" t="s">
        <v>175</v>
      </c>
      <c r="S197" s="11" t="s">
        <v>1315</v>
      </c>
      <c r="T197" s="6"/>
      <c r="U197" s="28" t="str">
        <f>HYPERLINK("https://media.infra-m.ru/2120/2120781/cover/2120781.jpg", "Обложка")</f>
        <v>Обложка</v>
      </c>
      <c r="V197" s="28" t="str">
        <f>HYPERLINK("https://znanium.ru/catalog/product/1072227", "Ознакомиться")</f>
        <v>Ознакомиться</v>
      </c>
      <c r="W197" s="8" t="s">
        <v>176</v>
      </c>
      <c r="X197" s="6"/>
      <c r="Y197" s="6"/>
      <c r="Z197" s="6"/>
      <c r="AA197" s="6" t="s">
        <v>157</v>
      </c>
    </row>
    <row r="198" spans="1:27" s="4" customFormat="1" ht="42" customHeight="1">
      <c r="A198" s="5">
        <v>0</v>
      </c>
      <c r="B198" s="6" t="s">
        <v>1316</v>
      </c>
      <c r="C198" s="13">
        <v>580</v>
      </c>
      <c r="D198" s="8" t="s">
        <v>1317</v>
      </c>
      <c r="E198" s="8" t="s">
        <v>1318</v>
      </c>
      <c r="F198" s="8" t="s">
        <v>1319</v>
      </c>
      <c r="G198" s="6" t="s">
        <v>53</v>
      </c>
      <c r="H198" s="6" t="s">
        <v>67</v>
      </c>
      <c r="I198" s="8" t="s">
        <v>106</v>
      </c>
      <c r="J198" s="9">
        <v>1</v>
      </c>
      <c r="K198" s="9">
        <v>124</v>
      </c>
      <c r="L198" s="9">
        <v>2024</v>
      </c>
      <c r="M198" s="8" t="s">
        <v>1320</v>
      </c>
      <c r="N198" s="8" t="s">
        <v>121</v>
      </c>
      <c r="O198" s="8" t="s">
        <v>122</v>
      </c>
      <c r="P198" s="6" t="s">
        <v>110</v>
      </c>
      <c r="Q198" s="8" t="s">
        <v>111</v>
      </c>
      <c r="R198" s="10" t="s">
        <v>1321</v>
      </c>
      <c r="S198" s="11"/>
      <c r="T198" s="6"/>
      <c r="U198" s="28" t="str">
        <f>HYPERLINK("https://media.infra-m.ru/2117/2117123/cover/2117123.jpg", "Обложка")</f>
        <v>Обложка</v>
      </c>
      <c r="V198" s="28" t="str">
        <f>HYPERLINK("https://znanium.ru/catalog/product/2117123", "Ознакомиться")</f>
        <v>Ознакомиться</v>
      </c>
      <c r="W198" s="8" t="s">
        <v>1098</v>
      </c>
      <c r="X198" s="6"/>
      <c r="Y198" s="6"/>
      <c r="Z198" s="6"/>
      <c r="AA198" s="6" t="s">
        <v>157</v>
      </c>
    </row>
    <row r="199" spans="1:27" s="4" customFormat="1" ht="51.95" customHeight="1">
      <c r="A199" s="5">
        <v>0</v>
      </c>
      <c r="B199" s="6" t="s">
        <v>1322</v>
      </c>
      <c r="C199" s="13">
        <v>794.9</v>
      </c>
      <c r="D199" s="8" t="s">
        <v>1323</v>
      </c>
      <c r="E199" s="8" t="s">
        <v>1324</v>
      </c>
      <c r="F199" s="8" t="s">
        <v>1325</v>
      </c>
      <c r="G199" s="6" t="s">
        <v>53</v>
      </c>
      <c r="H199" s="6" t="s">
        <v>173</v>
      </c>
      <c r="I199" s="8" t="s">
        <v>39</v>
      </c>
      <c r="J199" s="9">
        <v>1</v>
      </c>
      <c r="K199" s="9">
        <v>176</v>
      </c>
      <c r="L199" s="9">
        <v>2023</v>
      </c>
      <c r="M199" s="8" t="s">
        <v>1326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224</v>
      </c>
      <c r="S199" s="11" t="s">
        <v>1327</v>
      </c>
      <c r="T199" s="6"/>
      <c r="U199" s="28" t="str">
        <f>HYPERLINK("https://media.infra-m.ru/1893/1893659/cover/1893659.jpg", "Обложка")</f>
        <v>Обложка</v>
      </c>
      <c r="V199" s="28" t="str">
        <f>HYPERLINK("https://znanium.ru/catalog/product/982630", "Ознакомиться")</f>
        <v>Ознакомиться</v>
      </c>
      <c r="W199" s="8" t="s">
        <v>1328</v>
      </c>
      <c r="X199" s="6"/>
      <c r="Y199" s="6"/>
      <c r="Z199" s="6"/>
      <c r="AA199" s="6" t="s">
        <v>177</v>
      </c>
    </row>
    <row r="200" spans="1:27" s="4" customFormat="1" ht="44.1" customHeight="1">
      <c r="A200" s="5">
        <v>0</v>
      </c>
      <c r="B200" s="6" t="s">
        <v>1329</v>
      </c>
      <c r="C200" s="7">
        <v>1100</v>
      </c>
      <c r="D200" s="8" t="s">
        <v>1330</v>
      </c>
      <c r="E200" s="8" t="s">
        <v>1331</v>
      </c>
      <c r="F200" s="8" t="s">
        <v>1332</v>
      </c>
      <c r="G200" s="6" t="s">
        <v>53</v>
      </c>
      <c r="H200" s="6" t="s">
        <v>67</v>
      </c>
      <c r="I200" s="8" t="s">
        <v>106</v>
      </c>
      <c r="J200" s="9">
        <v>1</v>
      </c>
      <c r="K200" s="9">
        <v>301</v>
      </c>
      <c r="L200" s="9">
        <v>2021</v>
      </c>
      <c r="M200" s="8" t="s">
        <v>1333</v>
      </c>
      <c r="N200" s="8" t="s">
        <v>41</v>
      </c>
      <c r="O200" s="8" t="s">
        <v>42</v>
      </c>
      <c r="P200" s="6" t="s">
        <v>110</v>
      </c>
      <c r="Q200" s="8" t="s">
        <v>111</v>
      </c>
      <c r="R200" s="10" t="s">
        <v>478</v>
      </c>
      <c r="S200" s="11"/>
      <c r="T200" s="6"/>
      <c r="U200" s="28" t="str">
        <f>HYPERLINK("https://media.infra-m.ru/1146/1146805/cover/1146805.jpg", "Обложка")</f>
        <v>Обложка</v>
      </c>
      <c r="V200" s="28" t="str">
        <f>HYPERLINK("https://znanium.ru/catalog/product/1146805", "Ознакомиться")</f>
        <v>Ознакомиться</v>
      </c>
      <c r="W200" s="8" t="s">
        <v>1334</v>
      </c>
      <c r="X200" s="6"/>
      <c r="Y200" s="6"/>
      <c r="Z200" s="6"/>
      <c r="AA200" s="6" t="s">
        <v>236</v>
      </c>
    </row>
    <row r="201" spans="1:27" s="4" customFormat="1" ht="51.95" customHeight="1">
      <c r="A201" s="5">
        <v>0</v>
      </c>
      <c r="B201" s="6" t="s">
        <v>1335</v>
      </c>
      <c r="C201" s="7">
        <v>1280</v>
      </c>
      <c r="D201" s="8" t="s">
        <v>1336</v>
      </c>
      <c r="E201" s="8" t="s">
        <v>1337</v>
      </c>
      <c r="F201" s="8" t="s">
        <v>1102</v>
      </c>
      <c r="G201" s="6" t="s">
        <v>37</v>
      </c>
      <c r="H201" s="6" t="s">
        <v>67</v>
      </c>
      <c r="I201" s="8" t="s">
        <v>1338</v>
      </c>
      <c r="J201" s="9">
        <v>1</v>
      </c>
      <c r="K201" s="9">
        <v>270</v>
      </c>
      <c r="L201" s="9">
        <v>2024</v>
      </c>
      <c r="M201" s="8" t="s">
        <v>1339</v>
      </c>
      <c r="N201" s="8" t="s">
        <v>108</v>
      </c>
      <c r="O201" s="8" t="s">
        <v>109</v>
      </c>
      <c r="P201" s="6" t="s">
        <v>43</v>
      </c>
      <c r="Q201" s="8" t="s">
        <v>56</v>
      </c>
      <c r="R201" s="10" t="s">
        <v>1340</v>
      </c>
      <c r="S201" s="11" t="s">
        <v>1341</v>
      </c>
      <c r="T201" s="6"/>
      <c r="U201" s="28" t="str">
        <f>HYPERLINK("https://media.infra-m.ru/2124/2124347/cover/2124347.jpg", "Обложка")</f>
        <v>Обложка</v>
      </c>
      <c r="V201" s="28" t="str">
        <f>HYPERLINK("https://znanium.ru/catalog/product/2124347", "Ознакомиться")</f>
        <v>Ознакомиться</v>
      </c>
      <c r="W201" s="8" t="s">
        <v>1107</v>
      </c>
      <c r="X201" s="6" t="s">
        <v>505</v>
      </c>
      <c r="Y201" s="6"/>
      <c r="Z201" s="6"/>
      <c r="AA201" s="6" t="s">
        <v>485</v>
      </c>
    </row>
    <row r="202" spans="1:27" s="4" customFormat="1" ht="51.95" customHeight="1">
      <c r="A202" s="5">
        <v>0</v>
      </c>
      <c r="B202" s="6" t="s">
        <v>1342</v>
      </c>
      <c r="C202" s="7">
        <v>1230</v>
      </c>
      <c r="D202" s="8" t="s">
        <v>1343</v>
      </c>
      <c r="E202" s="8" t="s">
        <v>1344</v>
      </c>
      <c r="F202" s="8" t="s">
        <v>1345</v>
      </c>
      <c r="G202" s="6" t="s">
        <v>66</v>
      </c>
      <c r="H202" s="6" t="s">
        <v>527</v>
      </c>
      <c r="I202" s="8" t="s">
        <v>68</v>
      </c>
      <c r="J202" s="9">
        <v>1</v>
      </c>
      <c r="K202" s="9">
        <v>266</v>
      </c>
      <c r="L202" s="9">
        <v>2024</v>
      </c>
      <c r="M202" s="8" t="s">
        <v>1346</v>
      </c>
      <c r="N202" s="8" t="s">
        <v>41</v>
      </c>
      <c r="O202" s="8" t="s">
        <v>42</v>
      </c>
      <c r="P202" s="6" t="s">
        <v>70</v>
      </c>
      <c r="Q202" s="8" t="s">
        <v>71</v>
      </c>
      <c r="R202" s="10" t="s">
        <v>1347</v>
      </c>
      <c r="S202" s="11" t="s">
        <v>1348</v>
      </c>
      <c r="T202" s="6"/>
      <c r="U202" s="28" t="str">
        <f>HYPERLINK("https://media.infra-m.ru/2099/2099967/cover/2099967.jpg", "Обложка")</f>
        <v>Обложка</v>
      </c>
      <c r="V202" s="28" t="str">
        <f>HYPERLINK("https://znanium.ru/catalog/product/2099967", "Ознакомиться")</f>
        <v>Ознакомиться</v>
      </c>
      <c r="W202" s="8" t="s">
        <v>74</v>
      </c>
      <c r="X202" s="6"/>
      <c r="Y202" s="6"/>
      <c r="Z202" s="6"/>
      <c r="AA202" s="6" t="s">
        <v>141</v>
      </c>
    </row>
    <row r="203" spans="1:27" s="4" customFormat="1" ht="42" customHeight="1">
      <c r="A203" s="5">
        <v>0</v>
      </c>
      <c r="B203" s="6" t="s">
        <v>1349</v>
      </c>
      <c r="C203" s="7">
        <v>1224.9000000000001</v>
      </c>
      <c r="D203" s="8" t="s">
        <v>1350</v>
      </c>
      <c r="E203" s="8" t="s">
        <v>1351</v>
      </c>
      <c r="F203" s="8" t="s">
        <v>497</v>
      </c>
      <c r="G203" s="6" t="s">
        <v>37</v>
      </c>
      <c r="H203" s="6" t="s">
        <v>67</v>
      </c>
      <c r="I203" s="8" t="s">
        <v>39</v>
      </c>
      <c r="J203" s="9">
        <v>1</v>
      </c>
      <c r="K203" s="9">
        <v>272</v>
      </c>
      <c r="L203" s="9">
        <v>2023</v>
      </c>
      <c r="M203" s="8" t="s">
        <v>1352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330</v>
      </c>
      <c r="S203" s="11"/>
      <c r="T203" s="6"/>
      <c r="U203" s="28" t="str">
        <f>HYPERLINK("https://media.infra-m.ru/2010/2010568/cover/2010568.jpg", "Обложка")</f>
        <v>Обложка</v>
      </c>
      <c r="V203" s="28" t="str">
        <f>HYPERLINK("https://znanium.ru/catalog/product/1488204", "Ознакомиться")</f>
        <v>Ознакомиться</v>
      </c>
      <c r="W203" s="8" t="s">
        <v>499</v>
      </c>
      <c r="X203" s="6"/>
      <c r="Y203" s="6"/>
      <c r="Z203" s="6"/>
      <c r="AA203" s="6" t="s">
        <v>177</v>
      </c>
    </row>
    <row r="204" spans="1:27" s="4" customFormat="1" ht="44.1" customHeight="1">
      <c r="A204" s="5">
        <v>0</v>
      </c>
      <c r="B204" s="6" t="s">
        <v>1353</v>
      </c>
      <c r="C204" s="13">
        <v>964.9</v>
      </c>
      <c r="D204" s="8" t="s">
        <v>1354</v>
      </c>
      <c r="E204" s="8" t="s">
        <v>1355</v>
      </c>
      <c r="F204" s="8" t="s">
        <v>1356</v>
      </c>
      <c r="G204" s="6" t="s">
        <v>37</v>
      </c>
      <c r="H204" s="6" t="s">
        <v>67</v>
      </c>
      <c r="I204" s="8" t="s">
        <v>39</v>
      </c>
      <c r="J204" s="9">
        <v>14</v>
      </c>
      <c r="K204" s="9">
        <v>303</v>
      </c>
      <c r="L204" s="9">
        <v>2019</v>
      </c>
      <c r="M204" s="8" t="s">
        <v>1357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258</v>
      </c>
      <c r="S204" s="11"/>
      <c r="T204" s="6"/>
      <c r="U204" s="12"/>
      <c r="V204" s="28" t="str">
        <f>HYPERLINK("https://znanium.ru/catalog/product/483092", "Ознакомиться")</f>
        <v>Ознакомиться</v>
      </c>
      <c r="W204" s="8" t="s">
        <v>369</v>
      </c>
      <c r="X204" s="6"/>
      <c r="Y204" s="6"/>
      <c r="Z204" s="6"/>
      <c r="AA204" s="6" t="s">
        <v>177</v>
      </c>
    </row>
    <row r="205" spans="1:27" s="4" customFormat="1" ht="51.95" customHeight="1">
      <c r="A205" s="5">
        <v>0</v>
      </c>
      <c r="B205" s="6" t="s">
        <v>1358</v>
      </c>
      <c r="C205" s="7">
        <v>1684</v>
      </c>
      <c r="D205" s="8" t="s">
        <v>1359</v>
      </c>
      <c r="E205" s="8" t="s">
        <v>1360</v>
      </c>
      <c r="F205" s="8" t="s">
        <v>1361</v>
      </c>
      <c r="G205" s="6" t="s">
        <v>37</v>
      </c>
      <c r="H205" s="6" t="s">
        <v>67</v>
      </c>
      <c r="I205" s="8" t="s">
        <v>39</v>
      </c>
      <c r="J205" s="9">
        <v>1</v>
      </c>
      <c r="K205" s="9">
        <v>375</v>
      </c>
      <c r="L205" s="9">
        <v>2023</v>
      </c>
      <c r="M205" s="8" t="s">
        <v>1362</v>
      </c>
      <c r="N205" s="8" t="s">
        <v>41</v>
      </c>
      <c r="O205" s="8" t="s">
        <v>42</v>
      </c>
      <c r="P205" s="6" t="s">
        <v>70</v>
      </c>
      <c r="Q205" s="8" t="s">
        <v>44</v>
      </c>
      <c r="R205" s="10" t="s">
        <v>330</v>
      </c>
      <c r="S205" s="11" t="s">
        <v>318</v>
      </c>
      <c r="T205" s="6"/>
      <c r="U205" s="28" t="str">
        <f>HYPERLINK("https://media.infra-m.ru/2001/2001639/cover/2001639.jpg", "Обложка")</f>
        <v>Обложка</v>
      </c>
      <c r="V205" s="28" t="str">
        <f>HYPERLINK("https://znanium.ru/catalog/product/989519", "Ознакомиться")</f>
        <v>Ознакомиться</v>
      </c>
      <c r="W205" s="8" t="s">
        <v>1363</v>
      </c>
      <c r="X205" s="6"/>
      <c r="Y205" s="6"/>
      <c r="Z205" s="6"/>
      <c r="AA205" s="6" t="s">
        <v>61</v>
      </c>
    </row>
    <row r="206" spans="1:27" s="4" customFormat="1" ht="51.95" customHeight="1">
      <c r="A206" s="5">
        <v>0</v>
      </c>
      <c r="B206" s="6" t="s">
        <v>1364</v>
      </c>
      <c r="C206" s="13">
        <v>679.9</v>
      </c>
      <c r="D206" s="8" t="s">
        <v>1365</v>
      </c>
      <c r="E206" s="8" t="s">
        <v>1366</v>
      </c>
      <c r="F206" s="8" t="s">
        <v>1367</v>
      </c>
      <c r="G206" s="6" t="s">
        <v>37</v>
      </c>
      <c r="H206" s="6" t="s">
        <v>67</v>
      </c>
      <c r="I206" s="8" t="s">
        <v>68</v>
      </c>
      <c r="J206" s="9">
        <v>20</v>
      </c>
      <c r="K206" s="9">
        <v>288</v>
      </c>
      <c r="L206" s="9">
        <v>2017</v>
      </c>
      <c r="M206" s="8" t="s">
        <v>1368</v>
      </c>
      <c r="N206" s="8" t="s">
        <v>41</v>
      </c>
      <c r="O206" s="8" t="s">
        <v>42</v>
      </c>
      <c r="P206" s="6" t="s">
        <v>70</v>
      </c>
      <c r="Q206" s="8" t="s">
        <v>71</v>
      </c>
      <c r="R206" s="10" t="s">
        <v>1369</v>
      </c>
      <c r="S206" s="11" t="s">
        <v>758</v>
      </c>
      <c r="T206" s="6"/>
      <c r="U206" s="28" t="str">
        <f>HYPERLINK("https://media.infra-m.ru/0559/0559371/cover/559371.jpg", "Обложка")</f>
        <v>Обложка</v>
      </c>
      <c r="V206" s="28" t="str">
        <f>HYPERLINK("https://znanium.ru/catalog/product/1989252", "Ознакомиться")</f>
        <v>Ознакомиться</v>
      </c>
      <c r="W206" s="8"/>
      <c r="X206" s="6"/>
      <c r="Y206" s="6" t="s">
        <v>30</v>
      </c>
      <c r="Z206" s="6"/>
      <c r="AA206" s="6" t="s">
        <v>305</v>
      </c>
    </row>
    <row r="207" spans="1:27" s="4" customFormat="1" ht="51.95" customHeight="1">
      <c r="A207" s="5">
        <v>0</v>
      </c>
      <c r="B207" s="6" t="s">
        <v>1370</v>
      </c>
      <c r="C207" s="7">
        <v>1550</v>
      </c>
      <c r="D207" s="8" t="s">
        <v>1371</v>
      </c>
      <c r="E207" s="8" t="s">
        <v>1372</v>
      </c>
      <c r="F207" s="8" t="s">
        <v>1373</v>
      </c>
      <c r="G207" s="6" t="s">
        <v>66</v>
      </c>
      <c r="H207" s="6" t="s">
        <v>67</v>
      </c>
      <c r="I207" s="8" t="s">
        <v>68</v>
      </c>
      <c r="J207" s="9">
        <v>1</v>
      </c>
      <c r="K207" s="9">
        <v>338</v>
      </c>
      <c r="L207" s="9">
        <v>2023</v>
      </c>
      <c r="M207" s="8" t="s">
        <v>1374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1369</v>
      </c>
      <c r="S207" s="11" t="s">
        <v>758</v>
      </c>
      <c r="T207" s="6"/>
      <c r="U207" s="28" t="str">
        <f>HYPERLINK("https://media.infra-m.ru/1989/1989252/cover/1989252.jpg",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537</v>
      </c>
    </row>
    <row r="208" spans="1:27" s="4" customFormat="1" ht="51.95" customHeight="1">
      <c r="A208" s="5">
        <v>0</v>
      </c>
      <c r="B208" s="6" t="s">
        <v>1375</v>
      </c>
      <c r="C208" s="7">
        <v>1360</v>
      </c>
      <c r="D208" s="8" t="s">
        <v>1376</v>
      </c>
      <c r="E208" s="8" t="s">
        <v>1377</v>
      </c>
      <c r="F208" s="8" t="s">
        <v>1049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359</v>
      </c>
      <c r="L208" s="9">
        <v>2022</v>
      </c>
      <c r="M208" s="8" t="s">
        <v>1378</v>
      </c>
      <c r="N208" s="8" t="s">
        <v>41</v>
      </c>
      <c r="O208" s="8" t="s">
        <v>42</v>
      </c>
      <c r="P208" s="6" t="s">
        <v>43</v>
      </c>
      <c r="Q208" s="8" t="s">
        <v>71</v>
      </c>
      <c r="R208" s="10" t="s">
        <v>1379</v>
      </c>
      <c r="S208" s="11" t="s">
        <v>1380</v>
      </c>
      <c r="T208" s="6"/>
      <c r="U208" s="28" t="str">
        <f>HYPERLINK("https://media.infra-m.ru/1860/1860099/cover/1860099.jpg", "Обложка")</f>
        <v>Обложка</v>
      </c>
      <c r="V208" s="28" t="str">
        <f>HYPERLINK("https://znanium.ru/catalog/product/1860099", "Ознакомиться")</f>
        <v>Ознакомиться</v>
      </c>
      <c r="W208" s="8" t="s">
        <v>1052</v>
      </c>
      <c r="X208" s="6"/>
      <c r="Y208" s="6"/>
      <c r="Z208" s="6" t="s">
        <v>594</v>
      </c>
      <c r="AA208" s="6" t="s">
        <v>101</v>
      </c>
    </row>
    <row r="209" spans="1:27" s="4" customFormat="1" ht="51.95" customHeight="1">
      <c r="A209" s="5">
        <v>0</v>
      </c>
      <c r="B209" s="6" t="s">
        <v>1381</v>
      </c>
      <c r="C209" s="7">
        <v>1624.9</v>
      </c>
      <c r="D209" s="8" t="s">
        <v>1382</v>
      </c>
      <c r="E209" s="8" t="s">
        <v>1377</v>
      </c>
      <c r="F209" s="8" t="s">
        <v>1049</v>
      </c>
      <c r="G209" s="6" t="s">
        <v>66</v>
      </c>
      <c r="H209" s="6" t="s">
        <v>67</v>
      </c>
      <c r="I209" s="8" t="s">
        <v>1383</v>
      </c>
      <c r="J209" s="9">
        <v>1</v>
      </c>
      <c r="K209" s="9">
        <v>360</v>
      </c>
      <c r="L209" s="9">
        <v>2023</v>
      </c>
      <c r="M209" s="8" t="s">
        <v>1384</v>
      </c>
      <c r="N209" s="8" t="s">
        <v>41</v>
      </c>
      <c r="O209" s="8" t="s">
        <v>42</v>
      </c>
      <c r="P209" s="6" t="s">
        <v>43</v>
      </c>
      <c r="Q209" s="8" t="s">
        <v>56</v>
      </c>
      <c r="R209" s="10" t="s">
        <v>1385</v>
      </c>
      <c r="S209" s="11" t="s">
        <v>1386</v>
      </c>
      <c r="T209" s="6" t="s">
        <v>59</v>
      </c>
      <c r="U209" s="28" t="str">
        <f>HYPERLINK("https://media.infra-m.ru/1895/1895496/cover/1895496.jpg", "Обложка")</f>
        <v>Обложка</v>
      </c>
      <c r="V209" s="28" t="str">
        <f>HYPERLINK("https://znanium.ru/catalog/product/1895496", "Ознакомиться")</f>
        <v>Ознакомиться</v>
      </c>
      <c r="W209" s="8" t="s">
        <v>1052</v>
      </c>
      <c r="X209" s="6"/>
      <c r="Y209" s="6" t="s">
        <v>30</v>
      </c>
      <c r="Z209" s="6"/>
      <c r="AA209" s="6" t="s">
        <v>126</v>
      </c>
    </row>
    <row r="210" spans="1:27" s="4" customFormat="1" ht="51.95" customHeight="1">
      <c r="A210" s="5">
        <v>0</v>
      </c>
      <c r="B210" s="6" t="s">
        <v>1387</v>
      </c>
      <c r="C210" s="7">
        <v>1884</v>
      </c>
      <c r="D210" s="8" t="s">
        <v>1388</v>
      </c>
      <c r="E210" s="8" t="s">
        <v>1389</v>
      </c>
      <c r="F210" s="8" t="s">
        <v>1390</v>
      </c>
      <c r="G210" s="6" t="s">
        <v>66</v>
      </c>
      <c r="H210" s="6" t="s">
        <v>67</v>
      </c>
      <c r="I210" s="8" t="s">
        <v>68</v>
      </c>
      <c r="J210" s="9">
        <v>1</v>
      </c>
      <c r="K210" s="9">
        <v>400</v>
      </c>
      <c r="L210" s="9">
        <v>2024</v>
      </c>
      <c r="M210" s="8" t="s">
        <v>1391</v>
      </c>
      <c r="N210" s="8" t="s">
        <v>41</v>
      </c>
      <c r="O210" s="8" t="s">
        <v>42</v>
      </c>
      <c r="P210" s="6" t="s">
        <v>70</v>
      </c>
      <c r="Q210" s="8" t="s">
        <v>71</v>
      </c>
      <c r="R210" s="10" t="s">
        <v>1392</v>
      </c>
      <c r="S210" s="11" t="s">
        <v>1393</v>
      </c>
      <c r="T210" s="6"/>
      <c r="U210" s="28" t="str">
        <f>HYPERLINK("https://media.infra-m.ru/2008/2008782/cover/2008782.jpg", "Обложка")</f>
        <v>Обложка</v>
      </c>
      <c r="V210" s="28" t="str">
        <f>HYPERLINK("https://znanium.ru/catalog/product/1836103", "Ознакомиться")</f>
        <v>Ознакомиться</v>
      </c>
      <c r="W210" s="8" t="s">
        <v>140</v>
      </c>
      <c r="X210" s="6"/>
      <c r="Y210" s="6"/>
      <c r="Z210" s="6"/>
      <c r="AA210" s="6" t="s">
        <v>531</v>
      </c>
    </row>
    <row r="211" spans="1:27" s="4" customFormat="1" ht="42" customHeight="1">
      <c r="A211" s="5">
        <v>0</v>
      </c>
      <c r="B211" s="6" t="s">
        <v>1394</v>
      </c>
      <c r="C211" s="7">
        <v>1160</v>
      </c>
      <c r="D211" s="8" t="s">
        <v>1395</v>
      </c>
      <c r="E211" s="8" t="s">
        <v>1396</v>
      </c>
      <c r="F211" s="8" t="s">
        <v>231</v>
      </c>
      <c r="G211" s="6" t="s">
        <v>37</v>
      </c>
      <c r="H211" s="6" t="s">
        <v>67</v>
      </c>
      <c r="I211" s="8" t="s">
        <v>106</v>
      </c>
      <c r="J211" s="9">
        <v>1</v>
      </c>
      <c r="K211" s="9">
        <v>239</v>
      </c>
      <c r="L211" s="9">
        <v>2024</v>
      </c>
      <c r="M211" s="8" t="s">
        <v>1397</v>
      </c>
      <c r="N211" s="8" t="s">
        <v>41</v>
      </c>
      <c r="O211" s="8" t="s">
        <v>42</v>
      </c>
      <c r="P211" s="6" t="s">
        <v>110</v>
      </c>
      <c r="Q211" s="8" t="s">
        <v>111</v>
      </c>
      <c r="R211" s="10" t="s">
        <v>1398</v>
      </c>
      <c r="S211" s="11"/>
      <c r="T211" s="6"/>
      <c r="U211" s="28" t="str">
        <f>HYPERLINK("https://media.infra-m.ru/2048/2048107/cover/2048107.jpg", "Обложка")</f>
        <v>Обложка</v>
      </c>
      <c r="V211" s="28" t="str">
        <f>HYPERLINK("https://znanium.ru/catalog/product/2048107", "Ознакомиться")</f>
        <v>Ознакомиться</v>
      </c>
      <c r="W211" s="8" t="s">
        <v>235</v>
      </c>
      <c r="X211" s="6" t="s">
        <v>384</v>
      </c>
      <c r="Y211" s="6"/>
      <c r="Z211" s="6"/>
      <c r="AA211" s="6" t="s">
        <v>485</v>
      </c>
    </row>
    <row r="212" spans="1:27" s="4" customFormat="1" ht="51.95" customHeight="1">
      <c r="A212" s="5">
        <v>0</v>
      </c>
      <c r="B212" s="6" t="s">
        <v>1399</v>
      </c>
      <c r="C212" s="7">
        <v>1900</v>
      </c>
      <c r="D212" s="8" t="s">
        <v>1400</v>
      </c>
      <c r="E212" s="8" t="s">
        <v>1401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362</v>
      </c>
      <c r="L212" s="9">
        <v>2024</v>
      </c>
      <c r="M212" s="8" t="s">
        <v>1402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1403</v>
      </c>
      <c r="S212" s="11"/>
      <c r="T212" s="6"/>
      <c r="U212" s="28" t="str">
        <f>HYPERLINK("https://media.infra-m.ru/2137/2137625/cover/2137625.jpg", "Обложка")</f>
        <v>Обложка</v>
      </c>
      <c r="V212" s="28" t="str">
        <f>HYPERLINK("https://znanium.ru/catalog/product/2137625", "Ознакомиться")</f>
        <v>Ознакомиться</v>
      </c>
      <c r="W212" s="8" t="s">
        <v>235</v>
      </c>
      <c r="X212" s="6" t="s">
        <v>1404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1405</v>
      </c>
      <c r="C213" s="7">
        <v>1104</v>
      </c>
      <c r="D213" s="8" t="s">
        <v>1406</v>
      </c>
      <c r="E213" s="8" t="s">
        <v>1407</v>
      </c>
      <c r="F213" s="8" t="s">
        <v>1408</v>
      </c>
      <c r="G213" s="6" t="s">
        <v>53</v>
      </c>
      <c r="H213" s="6" t="s">
        <v>173</v>
      </c>
      <c r="I213" s="8" t="s">
        <v>54</v>
      </c>
      <c r="J213" s="9">
        <v>1</v>
      </c>
      <c r="K213" s="9">
        <v>240</v>
      </c>
      <c r="L213" s="9">
        <v>2023</v>
      </c>
      <c r="M213" s="8" t="s">
        <v>1409</v>
      </c>
      <c r="N213" s="8" t="s">
        <v>41</v>
      </c>
      <c r="O213" s="8" t="s">
        <v>42</v>
      </c>
      <c r="P213" s="6" t="s">
        <v>295</v>
      </c>
      <c r="Q213" s="8" t="s">
        <v>44</v>
      </c>
      <c r="R213" s="10" t="s">
        <v>258</v>
      </c>
      <c r="S213" s="11" t="s">
        <v>1410</v>
      </c>
      <c r="T213" s="6"/>
      <c r="U213" s="28" t="str">
        <f>HYPERLINK("https://media.infra-m.ru/1893/1893804/cover/1893804.jpg", "Обложка")</f>
        <v>Обложка</v>
      </c>
      <c r="V213" s="28" t="str">
        <f>HYPERLINK("https://znanium.ru/catalog/product/1221628", "Ознакомиться")</f>
        <v>Ознакомиться</v>
      </c>
      <c r="W213" s="8" t="s">
        <v>176</v>
      </c>
      <c r="X213" s="6"/>
      <c r="Y213" s="6"/>
      <c r="Z213" s="6"/>
      <c r="AA213" s="6" t="s">
        <v>177</v>
      </c>
    </row>
    <row r="214" spans="1:27" s="4" customFormat="1" ht="51.95" customHeight="1">
      <c r="A214" s="5">
        <v>0</v>
      </c>
      <c r="B214" s="6" t="s">
        <v>1411</v>
      </c>
      <c r="C214" s="7">
        <v>1514</v>
      </c>
      <c r="D214" s="8" t="s">
        <v>1412</v>
      </c>
      <c r="E214" s="8" t="s">
        <v>1413</v>
      </c>
      <c r="F214" s="8" t="s">
        <v>1049</v>
      </c>
      <c r="G214" s="6" t="s">
        <v>66</v>
      </c>
      <c r="H214" s="6" t="s">
        <v>67</v>
      </c>
      <c r="I214" s="8" t="s">
        <v>39</v>
      </c>
      <c r="J214" s="9">
        <v>1</v>
      </c>
      <c r="K214" s="9">
        <v>330</v>
      </c>
      <c r="L214" s="9">
        <v>2024</v>
      </c>
      <c r="M214" s="8" t="s">
        <v>1414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1415</v>
      </c>
      <c r="S214" s="11" t="s">
        <v>844</v>
      </c>
      <c r="T214" s="6" t="s">
        <v>59</v>
      </c>
      <c r="U214" s="28" t="str">
        <f>HYPERLINK("https://media.infra-m.ru/2103/2103735/cover/2103735.jpg", "Обложка")</f>
        <v>Обложка</v>
      </c>
      <c r="V214" s="28" t="str">
        <f>HYPERLINK("https://znanium.ru/catalog/product/1846434", "Ознакомиться")</f>
        <v>Ознакомиться</v>
      </c>
      <c r="W214" s="8" t="s">
        <v>1052</v>
      </c>
      <c r="X214" s="6"/>
      <c r="Y214" s="6"/>
      <c r="Z214" s="6"/>
      <c r="AA214" s="6" t="s">
        <v>126</v>
      </c>
    </row>
    <row r="215" spans="1:27" s="4" customFormat="1" ht="51.95" customHeight="1">
      <c r="A215" s="5">
        <v>0</v>
      </c>
      <c r="B215" s="6" t="s">
        <v>1416</v>
      </c>
      <c r="C215" s="7">
        <v>1494</v>
      </c>
      <c r="D215" s="8" t="s">
        <v>1417</v>
      </c>
      <c r="E215" s="8" t="s">
        <v>1413</v>
      </c>
      <c r="F215" s="8" t="s">
        <v>1049</v>
      </c>
      <c r="G215" s="6" t="s">
        <v>37</v>
      </c>
      <c r="H215" s="6" t="s">
        <v>67</v>
      </c>
      <c r="I215" s="8" t="s">
        <v>68</v>
      </c>
      <c r="J215" s="9">
        <v>1</v>
      </c>
      <c r="K215" s="9">
        <v>329</v>
      </c>
      <c r="L215" s="9">
        <v>2023</v>
      </c>
      <c r="M215" s="8" t="s">
        <v>1418</v>
      </c>
      <c r="N215" s="8" t="s">
        <v>41</v>
      </c>
      <c r="O215" s="8" t="s">
        <v>42</v>
      </c>
      <c r="P215" s="6" t="s">
        <v>43</v>
      </c>
      <c r="Q215" s="8" t="s">
        <v>71</v>
      </c>
      <c r="R215" s="10" t="s">
        <v>1419</v>
      </c>
      <c r="S215" s="11" t="s">
        <v>1420</v>
      </c>
      <c r="T215" s="6"/>
      <c r="U215" s="28" t="str">
        <f>HYPERLINK("https://media.infra-m.ru/2045/2045840/cover/2045840.jpg", "Обложка")</f>
        <v>Обложка</v>
      </c>
      <c r="V215" s="28" t="str">
        <f>HYPERLINK("https://znanium.ru/catalog/product/1031285", "Ознакомиться")</f>
        <v>Ознакомиться</v>
      </c>
      <c r="W215" s="8" t="s">
        <v>1052</v>
      </c>
      <c r="X215" s="6"/>
      <c r="Y215" s="6"/>
      <c r="Z215" s="6" t="s">
        <v>132</v>
      </c>
      <c r="AA215" s="6" t="s">
        <v>126</v>
      </c>
    </row>
    <row r="216" spans="1:27" s="4" customFormat="1" ht="51.95" customHeight="1">
      <c r="A216" s="5">
        <v>0</v>
      </c>
      <c r="B216" s="6" t="s">
        <v>1421</v>
      </c>
      <c r="C216" s="13">
        <v>924</v>
      </c>
      <c r="D216" s="8" t="s">
        <v>1422</v>
      </c>
      <c r="E216" s="8" t="s">
        <v>1423</v>
      </c>
      <c r="F216" s="8" t="s">
        <v>1049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200</v>
      </c>
      <c r="L216" s="9">
        <v>2024</v>
      </c>
      <c r="M216" s="8" t="s">
        <v>1424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764</v>
      </c>
      <c r="S216" s="11" t="s">
        <v>1425</v>
      </c>
      <c r="T216" s="6"/>
      <c r="U216" s="28" t="str">
        <f>HYPERLINK("https://media.infra-m.ru/2045/2045842/cover/2045842.jpg", "Обложка")</f>
        <v>Обложка</v>
      </c>
      <c r="V216" s="28" t="str">
        <f>HYPERLINK("https://znanium.ru/catalog/product/1031324", "Ознакомиться")</f>
        <v>Ознакомиться</v>
      </c>
      <c r="W216" s="8" t="s">
        <v>1052</v>
      </c>
      <c r="X216" s="6"/>
      <c r="Y216" s="6"/>
      <c r="Z216" s="6" t="s">
        <v>132</v>
      </c>
      <c r="AA216" s="6" t="s">
        <v>101</v>
      </c>
    </row>
    <row r="217" spans="1:27" s="4" customFormat="1" ht="42" customHeight="1">
      <c r="A217" s="5">
        <v>0</v>
      </c>
      <c r="B217" s="6" t="s">
        <v>1426</v>
      </c>
      <c r="C217" s="13">
        <v>990</v>
      </c>
      <c r="D217" s="8" t="s">
        <v>1427</v>
      </c>
      <c r="E217" s="8" t="s">
        <v>1428</v>
      </c>
      <c r="F217" s="8" t="s">
        <v>1049</v>
      </c>
      <c r="G217" s="6" t="s">
        <v>37</v>
      </c>
      <c r="H217" s="6" t="s">
        <v>67</v>
      </c>
      <c r="I217" s="8" t="s">
        <v>54</v>
      </c>
      <c r="J217" s="9">
        <v>1</v>
      </c>
      <c r="K217" s="9">
        <v>193</v>
      </c>
      <c r="L217" s="9">
        <v>2024</v>
      </c>
      <c r="M217" s="8" t="s">
        <v>1429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330</v>
      </c>
      <c r="S217" s="11"/>
      <c r="T217" s="6" t="s">
        <v>59</v>
      </c>
      <c r="U217" s="28" t="str">
        <f>HYPERLINK("https://media.infra-m.ru/0943/0943557/cover/943557.jpg", "Обложка")</f>
        <v>Обложка</v>
      </c>
      <c r="V217" s="28" t="str">
        <f>HYPERLINK("https://znanium.ru/catalog/product/943557", "Ознакомиться")</f>
        <v>Ознакомиться</v>
      </c>
      <c r="W217" s="8" t="s">
        <v>1052</v>
      </c>
      <c r="X217" s="6" t="s">
        <v>376</v>
      </c>
      <c r="Y217" s="6"/>
      <c r="Z217" s="6"/>
      <c r="AA217" s="6" t="s">
        <v>485</v>
      </c>
    </row>
    <row r="218" spans="1:27" s="4" customFormat="1" ht="44.1" customHeight="1">
      <c r="A218" s="5">
        <v>0</v>
      </c>
      <c r="B218" s="6" t="s">
        <v>1430</v>
      </c>
      <c r="C218" s="7">
        <v>1340</v>
      </c>
      <c r="D218" s="8" t="s">
        <v>1431</v>
      </c>
      <c r="E218" s="8" t="s">
        <v>1432</v>
      </c>
      <c r="F218" s="8" t="s">
        <v>1049</v>
      </c>
      <c r="G218" s="6" t="s">
        <v>37</v>
      </c>
      <c r="H218" s="6" t="s">
        <v>67</v>
      </c>
      <c r="I218" s="8" t="s">
        <v>68</v>
      </c>
      <c r="J218" s="9">
        <v>1</v>
      </c>
      <c r="K218" s="9">
        <v>282</v>
      </c>
      <c r="L218" s="9">
        <v>2024</v>
      </c>
      <c r="M218" s="8" t="s">
        <v>1433</v>
      </c>
      <c r="N218" s="8" t="s">
        <v>41</v>
      </c>
      <c r="O218" s="8" t="s">
        <v>42</v>
      </c>
      <c r="P218" s="6" t="s">
        <v>43</v>
      </c>
      <c r="Q218" s="8" t="s">
        <v>71</v>
      </c>
      <c r="R218" s="10" t="s">
        <v>1434</v>
      </c>
      <c r="S218" s="11"/>
      <c r="T218" s="6"/>
      <c r="U218" s="28" t="str">
        <f>HYPERLINK("https://media.infra-m.ru/1045/1045522/cover/1045522.jpg", "Обложка")</f>
        <v>Обложка</v>
      </c>
      <c r="V218" s="28" t="str">
        <f>HYPERLINK("https://znanium.ru/catalog/product/1045522", "Ознакомиться")</f>
        <v>Ознакомиться</v>
      </c>
      <c r="W218" s="8" t="s">
        <v>1052</v>
      </c>
      <c r="X218" s="6" t="s">
        <v>376</v>
      </c>
      <c r="Y218" s="6"/>
      <c r="Z218" s="6"/>
      <c r="AA218" s="6" t="s">
        <v>485</v>
      </c>
    </row>
    <row r="219" spans="1:27" s="4" customFormat="1" ht="51.95" customHeight="1">
      <c r="A219" s="5">
        <v>0</v>
      </c>
      <c r="B219" s="6" t="s">
        <v>1435</v>
      </c>
      <c r="C219" s="13">
        <v>994</v>
      </c>
      <c r="D219" s="8" t="s">
        <v>1436</v>
      </c>
      <c r="E219" s="8" t="s">
        <v>1423</v>
      </c>
      <c r="F219" s="8" t="s">
        <v>1049</v>
      </c>
      <c r="G219" s="6" t="s">
        <v>66</v>
      </c>
      <c r="H219" s="6" t="s">
        <v>67</v>
      </c>
      <c r="I219" s="8" t="s">
        <v>39</v>
      </c>
      <c r="J219" s="9">
        <v>1</v>
      </c>
      <c r="K219" s="9">
        <v>215</v>
      </c>
      <c r="L219" s="9">
        <v>2024</v>
      </c>
      <c r="M219" s="8" t="s">
        <v>1437</v>
      </c>
      <c r="N219" s="8" t="s">
        <v>41</v>
      </c>
      <c r="O219" s="8" t="s">
        <v>42</v>
      </c>
      <c r="P219" s="6" t="s">
        <v>43</v>
      </c>
      <c r="Q219" s="8" t="s">
        <v>44</v>
      </c>
      <c r="R219" s="10" t="s">
        <v>830</v>
      </c>
      <c r="S219" s="11" t="s">
        <v>1438</v>
      </c>
      <c r="T219" s="6"/>
      <c r="U219" s="28" t="str">
        <f>HYPERLINK("https://media.infra-m.ru/2084/2084329/cover/2084329.jpg", "Обложка")</f>
        <v>Обложка</v>
      </c>
      <c r="V219" s="28" t="str">
        <f>HYPERLINK("https://znanium.ru/catalog/product/1981646", "Ознакомиться")</f>
        <v>Ознакомиться</v>
      </c>
      <c r="W219" s="8" t="s">
        <v>1052</v>
      </c>
      <c r="X219" s="6"/>
      <c r="Y219" s="6"/>
      <c r="Z219" s="6"/>
      <c r="AA219" s="6" t="s">
        <v>126</v>
      </c>
    </row>
    <row r="220" spans="1:27" s="4" customFormat="1" ht="51.95" customHeight="1">
      <c r="A220" s="5">
        <v>0</v>
      </c>
      <c r="B220" s="6" t="s">
        <v>1439</v>
      </c>
      <c r="C220" s="13">
        <v>914</v>
      </c>
      <c r="D220" s="8" t="s">
        <v>1440</v>
      </c>
      <c r="E220" s="8" t="s">
        <v>1441</v>
      </c>
      <c r="F220" s="8" t="s">
        <v>1442</v>
      </c>
      <c r="G220" s="6" t="s">
        <v>66</v>
      </c>
      <c r="H220" s="6" t="s">
        <v>67</v>
      </c>
      <c r="I220" s="8" t="s">
        <v>902</v>
      </c>
      <c r="J220" s="9">
        <v>1</v>
      </c>
      <c r="K220" s="9">
        <v>202</v>
      </c>
      <c r="L220" s="9">
        <v>2023</v>
      </c>
      <c r="M220" s="8" t="s">
        <v>1443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296</v>
      </c>
      <c r="S220" s="11" t="s">
        <v>948</v>
      </c>
      <c r="T220" s="6"/>
      <c r="U220" s="28" t="str">
        <f>HYPERLINK("https://media.infra-m.ru/2006/2006882/cover/2006882.jpg", "Обложка")</f>
        <v>Обложка</v>
      </c>
      <c r="V220" s="12"/>
      <c r="W220" s="8" t="s">
        <v>786</v>
      </c>
      <c r="X220" s="6"/>
      <c r="Y220" s="6"/>
      <c r="Z220" s="6"/>
      <c r="AA220" s="6" t="s">
        <v>190</v>
      </c>
    </row>
    <row r="221" spans="1:27" s="4" customFormat="1" ht="51.95" customHeight="1">
      <c r="A221" s="5">
        <v>0</v>
      </c>
      <c r="B221" s="6" t="s">
        <v>1444</v>
      </c>
      <c r="C221" s="7">
        <v>2174</v>
      </c>
      <c r="D221" s="8" t="s">
        <v>1445</v>
      </c>
      <c r="E221" s="8" t="s">
        <v>1446</v>
      </c>
      <c r="F221" s="8" t="s">
        <v>1447</v>
      </c>
      <c r="G221" s="6" t="s">
        <v>66</v>
      </c>
      <c r="H221" s="6" t="s">
        <v>67</v>
      </c>
      <c r="I221" s="8" t="s">
        <v>39</v>
      </c>
      <c r="J221" s="9">
        <v>1</v>
      </c>
      <c r="K221" s="9">
        <v>472</v>
      </c>
      <c r="L221" s="9">
        <v>2024</v>
      </c>
      <c r="M221" s="8" t="s">
        <v>1448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739</v>
      </c>
      <c r="S221" s="11" t="s">
        <v>1309</v>
      </c>
      <c r="T221" s="6"/>
      <c r="U221" s="28" t="str">
        <f>HYPERLINK("https://media.infra-m.ru/2104/2104859/cover/2104859.jpg", "Обложка")</f>
        <v>Обложка</v>
      </c>
      <c r="V221" s="28" t="str">
        <f>HYPERLINK("https://znanium.ru/catalog/product/1361798", "Ознакомиться")</f>
        <v>Ознакомиться</v>
      </c>
      <c r="W221" s="8" t="s">
        <v>319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1449</v>
      </c>
      <c r="C222" s="7">
        <v>1994.9</v>
      </c>
      <c r="D222" s="8" t="s">
        <v>1450</v>
      </c>
      <c r="E222" s="8" t="s">
        <v>1451</v>
      </c>
      <c r="F222" s="8" t="s">
        <v>1452</v>
      </c>
      <c r="G222" s="6" t="s">
        <v>37</v>
      </c>
      <c r="H222" s="6" t="s">
        <v>67</v>
      </c>
      <c r="I222" s="8" t="s">
        <v>68</v>
      </c>
      <c r="J222" s="9">
        <v>1</v>
      </c>
      <c r="K222" s="9">
        <v>442</v>
      </c>
      <c r="L222" s="9">
        <v>2023</v>
      </c>
      <c r="M222" s="8" t="s">
        <v>1453</v>
      </c>
      <c r="N222" s="8" t="s">
        <v>41</v>
      </c>
      <c r="O222" s="8" t="s">
        <v>42</v>
      </c>
      <c r="P222" s="6" t="s">
        <v>70</v>
      </c>
      <c r="Q222" s="8" t="s">
        <v>71</v>
      </c>
      <c r="R222" s="10" t="s">
        <v>1454</v>
      </c>
      <c r="S222" s="11" t="s">
        <v>1455</v>
      </c>
      <c r="T222" s="6"/>
      <c r="U222" s="28" t="str">
        <f>HYPERLINK("https://media.infra-m.ru/1928/1928376/cover/1928376.jpg", "Обложка")</f>
        <v>Обложка</v>
      </c>
      <c r="V222" s="28" t="str">
        <f>HYPERLINK("https://znanium.ru/catalog/product/988109", "Ознакомиться")</f>
        <v>Ознакомиться</v>
      </c>
      <c r="W222" s="8" t="s">
        <v>74</v>
      </c>
      <c r="X222" s="6"/>
      <c r="Y222" s="6"/>
      <c r="Z222" s="6"/>
      <c r="AA222" s="6" t="s">
        <v>305</v>
      </c>
    </row>
    <row r="223" spans="1:27" s="4" customFormat="1" ht="42" customHeight="1">
      <c r="A223" s="5">
        <v>0</v>
      </c>
      <c r="B223" s="6" t="s">
        <v>1456</v>
      </c>
      <c r="C223" s="7">
        <v>2350</v>
      </c>
      <c r="D223" s="8" t="s">
        <v>1457</v>
      </c>
      <c r="E223" s="8" t="s">
        <v>1458</v>
      </c>
      <c r="F223" s="8" t="s">
        <v>1459</v>
      </c>
      <c r="G223" s="6" t="s">
        <v>37</v>
      </c>
      <c r="H223" s="6" t="s">
        <v>67</v>
      </c>
      <c r="I223" s="8" t="s">
        <v>106</v>
      </c>
      <c r="J223" s="9">
        <v>1</v>
      </c>
      <c r="K223" s="9">
        <v>521</v>
      </c>
      <c r="L223" s="9">
        <v>2023</v>
      </c>
      <c r="M223" s="8" t="s">
        <v>1460</v>
      </c>
      <c r="N223" s="8" t="s">
        <v>41</v>
      </c>
      <c r="O223" s="8" t="s">
        <v>42</v>
      </c>
      <c r="P223" s="6" t="s">
        <v>110</v>
      </c>
      <c r="Q223" s="8" t="s">
        <v>111</v>
      </c>
      <c r="R223" s="10" t="s">
        <v>258</v>
      </c>
      <c r="S223" s="11"/>
      <c r="T223" s="6"/>
      <c r="U223" s="28" t="str">
        <f>HYPERLINK("https://media.infra-m.ru/1867/1867636/cover/1867636.jpg", "Обложка")</f>
        <v>Обложка</v>
      </c>
      <c r="V223" s="28" t="str">
        <f>HYPERLINK("https://znanium.ru/catalog/product/1867636", "Ознакомиться")</f>
        <v>Ознакомиться</v>
      </c>
      <c r="W223" s="8" t="s">
        <v>369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1461</v>
      </c>
      <c r="C224" s="7">
        <v>1130</v>
      </c>
      <c r="D224" s="8" t="s">
        <v>1462</v>
      </c>
      <c r="E224" s="8" t="s">
        <v>1463</v>
      </c>
      <c r="F224" s="8" t="s">
        <v>1464</v>
      </c>
      <c r="G224" s="6" t="s">
        <v>66</v>
      </c>
      <c r="H224" s="6" t="s">
        <v>67</v>
      </c>
      <c r="I224" s="8" t="s">
        <v>68</v>
      </c>
      <c r="J224" s="9">
        <v>1</v>
      </c>
      <c r="K224" s="9">
        <v>250</v>
      </c>
      <c r="L224" s="9">
        <v>2023</v>
      </c>
      <c r="M224" s="8" t="s">
        <v>1465</v>
      </c>
      <c r="N224" s="8" t="s">
        <v>41</v>
      </c>
      <c r="O224" s="8" t="s">
        <v>42</v>
      </c>
      <c r="P224" s="6" t="s">
        <v>43</v>
      </c>
      <c r="Q224" s="8" t="s">
        <v>71</v>
      </c>
      <c r="R224" s="10" t="s">
        <v>764</v>
      </c>
      <c r="S224" s="11" t="s">
        <v>1466</v>
      </c>
      <c r="T224" s="6"/>
      <c r="U224" s="28" t="str">
        <f>HYPERLINK("https://media.infra-m.ru/1927/1927374/cover/1927374.jpg", "Обложка")</f>
        <v>Обложка</v>
      </c>
      <c r="V224" s="28" t="str">
        <f>HYPERLINK("https://znanium.ru/catalog/product/1927374", "Ознакомиться")</f>
        <v>Ознакомиться</v>
      </c>
      <c r="W224" s="8" t="s">
        <v>1467</v>
      </c>
      <c r="X224" s="6"/>
      <c r="Y224" s="6"/>
      <c r="Z224" s="6"/>
      <c r="AA224" s="6" t="s">
        <v>1071</v>
      </c>
    </row>
    <row r="225" spans="1:27" s="4" customFormat="1" ht="51.95" customHeight="1">
      <c r="A225" s="5">
        <v>0</v>
      </c>
      <c r="B225" s="6" t="s">
        <v>1468</v>
      </c>
      <c r="C225" s="13">
        <v>990</v>
      </c>
      <c r="D225" s="8" t="s">
        <v>1469</v>
      </c>
      <c r="E225" s="8" t="s">
        <v>1470</v>
      </c>
      <c r="F225" s="8" t="s">
        <v>1049</v>
      </c>
      <c r="G225" s="6" t="s">
        <v>66</v>
      </c>
      <c r="H225" s="6" t="s">
        <v>67</v>
      </c>
      <c r="I225" s="8" t="s">
        <v>95</v>
      </c>
      <c r="J225" s="9">
        <v>1</v>
      </c>
      <c r="K225" s="9">
        <v>210</v>
      </c>
      <c r="L225" s="9">
        <v>2024</v>
      </c>
      <c r="M225" s="8" t="s">
        <v>1471</v>
      </c>
      <c r="N225" s="8" t="s">
        <v>41</v>
      </c>
      <c r="O225" s="8" t="s">
        <v>42</v>
      </c>
      <c r="P225" s="6" t="s">
        <v>43</v>
      </c>
      <c r="Q225" s="8" t="s">
        <v>97</v>
      </c>
      <c r="R225" s="10" t="s">
        <v>98</v>
      </c>
      <c r="S225" s="11" t="s">
        <v>1472</v>
      </c>
      <c r="T225" s="6" t="s">
        <v>59</v>
      </c>
      <c r="U225" s="28" t="str">
        <f>HYPERLINK("https://media.infra-m.ru/2149/2149628/cover/2149628.jpg", "Обложка")</f>
        <v>Обложка</v>
      </c>
      <c r="V225" s="28" t="str">
        <f>HYPERLINK("https://znanium.ru/catalog/product/2149628", "Ознакомиться")</f>
        <v>Ознакомиться</v>
      </c>
      <c r="W225" s="8" t="s">
        <v>1052</v>
      </c>
      <c r="X225" s="6"/>
      <c r="Y225" s="6"/>
      <c r="Z225" s="6"/>
      <c r="AA225" s="6" t="s">
        <v>244</v>
      </c>
    </row>
    <row r="226" spans="1:27" s="4" customFormat="1" ht="51.95" customHeight="1">
      <c r="A226" s="5">
        <v>0</v>
      </c>
      <c r="B226" s="6" t="s">
        <v>1473</v>
      </c>
      <c r="C226" s="7">
        <v>1174</v>
      </c>
      <c r="D226" s="8" t="s">
        <v>1474</v>
      </c>
      <c r="E226" s="8" t="s">
        <v>1475</v>
      </c>
      <c r="F226" s="8" t="s">
        <v>1476</v>
      </c>
      <c r="G226" s="6" t="s">
        <v>37</v>
      </c>
      <c r="H226" s="6" t="s">
        <v>67</v>
      </c>
      <c r="I226" s="8" t="s">
        <v>95</v>
      </c>
      <c r="J226" s="9">
        <v>1</v>
      </c>
      <c r="K226" s="9">
        <v>260</v>
      </c>
      <c r="L226" s="9">
        <v>2023</v>
      </c>
      <c r="M226" s="8" t="s">
        <v>1477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99</v>
      </c>
      <c r="T226" s="6"/>
      <c r="U226" s="28" t="str">
        <f>HYPERLINK("https://media.infra-m.ru/2006/2006071/cover/2006071.jpg", "Обложка")</f>
        <v>Обложка</v>
      </c>
      <c r="V226" s="28" t="str">
        <f>HYPERLINK("https://znanium.ru/catalog/product/989593", "Ознакомиться")</f>
        <v>Ознакомиться</v>
      </c>
      <c r="W226" s="8" t="s">
        <v>625</v>
      </c>
      <c r="X226" s="6"/>
      <c r="Y226" s="6"/>
      <c r="Z226" s="6"/>
      <c r="AA226" s="6" t="s">
        <v>101</v>
      </c>
    </row>
    <row r="227" spans="1:27" s="4" customFormat="1" ht="51.95" customHeight="1">
      <c r="A227" s="5">
        <v>0</v>
      </c>
      <c r="B227" s="6" t="s">
        <v>1478</v>
      </c>
      <c r="C227" s="7">
        <v>1980</v>
      </c>
      <c r="D227" s="8" t="s">
        <v>1479</v>
      </c>
      <c r="E227" s="8" t="s">
        <v>1480</v>
      </c>
      <c r="F227" s="8" t="s">
        <v>1481</v>
      </c>
      <c r="G227" s="6" t="s">
        <v>37</v>
      </c>
      <c r="H227" s="6" t="s">
        <v>67</v>
      </c>
      <c r="I227" s="8" t="s">
        <v>54</v>
      </c>
      <c r="J227" s="9">
        <v>1</v>
      </c>
      <c r="K227" s="9">
        <v>429</v>
      </c>
      <c r="L227" s="9">
        <v>2024</v>
      </c>
      <c r="M227" s="8" t="s">
        <v>1482</v>
      </c>
      <c r="N227" s="8" t="s">
        <v>41</v>
      </c>
      <c r="O227" s="8" t="s">
        <v>42</v>
      </c>
      <c r="P227" s="6" t="s">
        <v>43</v>
      </c>
      <c r="Q227" s="8" t="s">
        <v>44</v>
      </c>
      <c r="R227" s="10" t="s">
        <v>258</v>
      </c>
      <c r="S227" s="11" t="s">
        <v>1483</v>
      </c>
      <c r="T227" s="6"/>
      <c r="U227" s="28" t="str">
        <f>HYPERLINK("https://media.infra-m.ru/2120/2120736/cover/2120736.jpg", "Обложка")</f>
        <v>Обложка</v>
      </c>
      <c r="V227" s="28" t="str">
        <f>HYPERLINK("https://znanium.ru/catalog/product/2120736", "Ознакомиться")</f>
        <v>Ознакомиться</v>
      </c>
      <c r="W227" s="8" t="s">
        <v>369</v>
      </c>
      <c r="X227" s="6"/>
      <c r="Y227" s="6"/>
      <c r="Z227" s="6"/>
      <c r="AA227" s="6" t="s">
        <v>710</v>
      </c>
    </row>
    <row r="228" spans="1:27" s="4" customFormat="1" ht="51.95" customHeight="1">
      <c r="A228" s="5">
        <v>0</v>
      </c>
      <c r="B228" s="6" t="s">
        <v>1484</v>
      </c>
      <c r="C228" s="7">
        <v>1844</v>
      </c>
      <c r="D228" s="8" t="s">
        <v>1485</v>
      </c>
      <c r="E228" s="8" t="s">
        <v>1486</v>
      </c>
      <c r="F228" s="8" t="s">
        <v>1487</v>
      </c>
      <c r="G228" s="6" t="s">
        <v>37</v>
      </c>
      <c r="H228" s="6" t="s">
        <v>1488</v>
      </c>
      <c r="I228" s="8" t="s">
        <v>1489</v>
      </c>
      <c r="J228" s="9">
        <v>1</v>
      </c>
      <c r="K228" s="9">
        <v>400</v>
      </c>
      <c r="L228" s="9">
        <v>2024</v>
      </c>
      <c r="M228" s="8" t="s">
        <v>1490</v>
      </c>
      <c r="N228" s="8" t="s">
        <v>41</v>
      </c>
      <c r="O228" s="8" t="s">
        <v>42</v>
      </c>
      <c r="P228" s="6" t="s">
        <v>70</v>
      </c>
      <c r="Q228" s="8" t="s">
        <v>44</v>
      </c>
      <c r="R228" s="10" t="s">
        <v>1491</v>
      </c>
      <c r="S228" s="11" t="s">
        <v>1492</v>
      </c>
      <c r="T228" s="6"/>
      <c r="U228" s="28" t="str">
        <f>HYPERLINK("https://media.infra-m.ru/2125/2125111/cover/2125111.jpg", "Обложка")</f>
        <v>Обложка</v>
      </c>
      <c r="V228" s="28" t="str">
        <f>HYPERLINK("https://znanium.ru/catalog/product/1404952", "Ознакомиться")</f>
        <v>Ознакомиться</v>
      </c>
      <c r="W228" s="8" t="s">
        <v>1493</v>
      </c>
      <c r="X228" s="6"/>
      <c r="Y228" s="6"/>
      <c r="Z228" s="6"/>
      <c r="AA228" s="6" t="s">
        <v>422</v>
      </c>
    </row>
    <row r="229" spans="1:27" s="4" customFormat="1" ht="51.95" customHeight="1">
      <c r="A229" s="5">
        <v>0</v>
      </c>
      <c r="B229" s="6" t="s">
        <v>1494</v>
      </c>
      <c r="C229" s="7">
        <v>1520</v>
      </c>
      <c r="D229" s="8" t="s">
        <v>1495</v>
      </c>
      <c r="E229" s="8" t="s">
        <v>1486</v>
      </c>
      <c r="F229" s="8" t="s">
        <v>1496</v>
      </c>
      <c r="G229" s="6" t="s">
        <v>66</v>
      </c>
      <c r="H229" s="6" t="s">
        <v>67</v>
      </c>
      <c r="I229" s="8" t="s">
        <v>68</v>
      </c>
      <c r="J229" s="9">
        <v>1</v>
      </c>
      <c r="K229" s="9">
        <v>395</v>
      </c>
      <c r="L229" s="9">
        <v>2022</v>
      </c>
      <c r="M229" s="8" t="s">
        <v>1497</v>
      </c>
      <c r="N229" s="8" t="s">
        <v>41</v>
      </c>
      <c r="O229" s="8" t="s">
        <v>42</v>
      </c>
      <c r="P229" s="6" t="s">
        <v>70</v>
      </c>
      <c r="Q229" s="8" t="s">
        <v>71</v>
      </c>
      <c r="R229" s="10" t="s">
        <v>1498</v>
      </c>
      <c r="S229" s="11" t="s">
        <v>1499</v>
      </c>
      <c r="T229" s="6"/>
      <c r="U229" s="28" t="str">
        <f>HYPERLINK("https://media.infra-m.ru/1864/1864130/cover/1864130.jpg", "Обложка")</f>
        <v>Обложка</v>
      </c>
      <c r="V229" s="28" t="str">
        <f>HYPERLINK("https://znanium.ru/catalog/product/1864130", "Ознакомиться")</f>
        <v>Ознакомиться</v>
      </c>
      <c r="W229" s="8" t="s">
        <v>1493</v>
      </c>
      <c r="X229" s="6"/>
      <c r="Y229" s="6"/>
      <c r="Z229" s="6" t="s">
        <v>132</v>
      </c>
      <c r="AA229" s="6" t="s">
        <v>236</v>
      </c>
    </row>
    <row r="230" spans="1:27" s="4" customFormat="1" ht="51.95" customHeight="1">
      <c r="A230" s="5">
        <v>0</v>
      </c>
      <c r="B230" s="6" t="s">
        <v>1500</v>
      </c>
      <c r="C230" s="7">
        <v>1150</v>
      </c>
      <c r="D230" s="8" t="s">
        <v>1501</v>
      </c>
      <c r="E230" s="8" t="s">
        <v>1502</v>
      </c>
      <c r="F230" s="8" t="s">
        <v>1503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248</v>
      </c>
      <c r="L230" s="9">
        <v>2024</v>
      </c>
      <c r="M230" s="8" t="s">
        <v>1504</v>
      </c>
      <c r="N230" s="8" t="s">
        <v>41</v>
      </c>
      <c r="O230" s="8" t="s">
        <v>42</v>
      </c>
      <c r="P230" s="6" t="s">
        <v>43</v>
      </c>
      <c r="Q230" s="8" t="s">
        <v>71</v>
      </c>
      <c r="R230" s="10" t="s">
        <v>416</v>
      </c>
      <c r="S230" s="11" t="s">
        <v>1505</v>
      </c>
      <c r="T230" s="6"/>
      <c r="U230" s="28" t="str">
        <f>HYPERLINK("https://media.infra-m.ru/2083/2083344/cover/2083344.jpg", "Обложка")</f>
        <v>Обложка</v>
      </c>
      <c r="V230" s="28" t="str">
        <f>HYPERLINK("https://znanium.ru/catalog/product/2083344", "Ознакомиться")</f>
        <v>Ознакомиться</v>
      </c>
      <c r="W230" s="8" t="s">
        <v>995</v>
      </c>
      <c r="X230" s="6"/>
      <c r="Y230" s="6"/>
      <c r="Z230" s="6" t="s">
        <v>132</v>
      </c>
      <c r="AA230" s="6" t="s">
        <v>213</v>
      </c>
    </row>
    <row r="231" spans="1:27" s="4" customFormat="1" ht="51.95" customHeight="1">
      <c r="A231" s="5">
        <v>0</v>
      </c>
      <c r="B231" s="6" t="s">
        <v>1506</v>
      </c>
      <c r="C231" s="13">
        <v>714</v>
      </c>
      <c r="D231" s="8" t="s">
        <v>1507</v>
      </c>
      <c r="E231" s="8" t="s">
        <v>1502</v>
      </c>
      <c r="F231" s="8" t="s">
        <v>1503</v>
      </c>
      <c r="G231" s="6" t="s">
        <v>66</v>
      </c>
      <c r="H231" s="6" t="s">
        <v>67</v>
      </c>
      <c r="I231" s="8" t="s">
        <v>39</v>
      </c>
      <c r="J231" s="9">
        <v>1</v>
      </c>
      <c r="K231" s="9">
        <v>156</v>
      </c>
      <c r="L231" s="9">
        <v>2024</v>
      </c>
      <c r="M231" s="8" t="s">
        <v>1508</v>
      </c>
      <c r="N231" s="8" t="s">
        <v>41</v>
      </c>
      <c r="O231" s="8" t="s">
        <v>42</v>
      </c>
      <c r="P231" s="6" t="s">
        <v>43</v>
      </c>
      <c r="Q231" s="8" t="s">
        <v>44</v>
      </c>
      <c r="R231" s="10" t="s">
        <v>258</v>
      </c>
      <c r="S231" s="11" t="s">
        <v>1509</v>
      </c>
      <c r="T231" s="6" t="s">
        <v>59</v>
      </c>
      <c r="U231" s="28" t="str">
        <f>HYPERLINK("https://media.infra-m.ru/2102/2102705/cover/2102705.jpg", "Обложка")</f>
        <v>Обложка</v>
      </c>
      <c r="V231" s="28" t="str">
        <f>HYPERLINK("https://znanium.ru/catalog/product/1843568", "Ознакомиться")</f>
        <v>Ознакомиться</v>
      </c>
      <c r="W231" s="8" t="s">
        <v>995</v>
      </c>
      <c r="X231" s="6"/>
      <c r="Y231" s="6"/>
      <c r="Z231" s="6"/>
      <c r="AA231" s="6" t="s">
        <v>75</v>
      </c>
    </row>
    <row r="232" spans="1:27" s="4" customFormat="1" ht="42" customHeight="1">
      <c r="A232" s="5">
        <v>0</v>
      </c>
      <c r="B232" s="6" t="s">
        <v>1510</v>
      </c>
      <c r="C232" s="7">
        <v>1510</v>
      </c>
      <c r="D232" s="8" t="s">
        <v>1511</v>
      </c>
      <c r="E232" s="8" t="s">
        <v>1512</v>
      </c>
      <c r="F232" s="8" t="s">
        <v>1513</v>
      </c>
      <c r="G232" s="6" t="s">
        <v>66</v>
      </c>
      <c r="H232" s="6" t="s">
        <v>67</v>
      </c>
      <c r="I232" s="8" t="s">
        <v>106</v>
      </c>
      <c r="J232" s="9">
        <v>1</v>
      </c>
      <c r="K232" s="9">
        <v>335</v>
      </c>
      <c r="L232" s="9">
        <v>2023</v>
      </c>
      <c r="M232" s="8" t="s">
        <v>1514</v>
      </c>
      <c r="N232" s="8" t="s">
        <v>108</v>
      </c>
      <c r="O232" s="8" t="s">
        <v>109</v>
      </c>
      <c r="P232" s="6" t="s">
        <v>110</v>
      </c>
      <c r="Q232" s="8" t="s">
        <v>111</v>
      </c>
      <c r="R232" s="10" t="s">
        <v>242</v>
      </c>
      <c r="S232" s="11"/>
      <c r="T232" s="6"/>
      <c r="U232" s="28" t="str">
        <f>HYPERLINK("https://media.infra-m.ru/1898/1898363/cover/1898363.jpg", "Обложка")</f>
        <v>Обложка</v>
      </c>
      <c r="V232" s="28" t="str">
        <f>HYPERLINK("https://znanium.ru/catalog/product/1898363", "Ознакомиться")</f>
        <v>Ознакомиться</v>
      </c>
      <c r="W232" s="8" t="s">
        <v>74</v>
      </c>
      <c r="X232" s="6"/>
      <c r="Y232" s="6"/>
      <c r="Z232" s="6"/>
      <c r="AA232" s="6" t="s">
        <v>126</v>
      </c>
    </row>
    <row r="233" spans="1:27" s="4" customFormat="1" ht="44.1" customHeight="1">
      <c r="A233" s="5">
        <v>0</v>
      </c>
      <c r="B233" s="6" t="s">
        <v>1515</v>
      </c>
      <c r="C233" s="13">
        <v>914</v>
      </c>
      <c r="D233" s="8" t="s">
        <v>1516</v>
      </c>
      <c r="E233" s="8" t="s">
        <v>1517</v>
      </c>
      <c r="F233" s="8" t="s">
        <v>1518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202</v>
      </c>
      <c r="L233" s="9">
        <v>2023</v>
      </c>
      <c r="M233" s="8" t="s">
        <v>1519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1520</v>
      </c>
      <c r="S233" s="11"/>
      <c r="T233" s="6" t="s">
        <v>59</v>
      </c>
      <c r="U233" s="28" t="str">
        <f>HYPERLINK("https://media.infra-m.ru/2006/2006821/cover/2006821.jpg", "Обложка")</f>
        <v>Обложка</v>
      </c>
      <c r="V233" s="28" t="str">
        <f>HYPERLINK("https://znanium.ru/catalog/product/987754", "Ознакомиться")</f>
        <v>Ознакомиться</v>
      </c>
      <c r="W233" s="8" t="s">
        <v>1521</v>
      </c>
      <c r="X233" s="6"/>
      <c r="Y233" s="6"/>
      <c r="Z233" s="6"/>
      <c r="AA233" s="6" t="s">
        <v>190</v>
      </c>
    </row>
    <row r="234" spans="1:27" s="4" customFormat="1" ht="42" customHeight="1">
      <c r="A234" s="5">
        <v>0</v>
      </c>
      <c r="B234" s="6" t="s">
        <v>1522</v>
      </c>
      <c r="C234" s="13">
        <v>870</v>
      </c>
      <c r="D234" s="8" t="s">
        <v>1523</v>
      </c>
      <c r="E234" s="8" t="s">
        <v>1524</v>
      </c>
      <c r="F234" s="8" t="s">
        <v>1525</v>
      </c>
      <c r="G234" s="6" t="s">
        <v>53</v>
      </c>
      <c r="H234" s="6" t="s">
        <v>1166</v>
      </c>
      <c r="I234" s="8" t="s">
        <v>1526</v>
      </c>
      <c r="J234" s="14">
        <v>0</v>
      </c>
      <c r="K234" s="9">
        <v>276</v>
      </c>
      <c r="L234" s="9">
        <v>2018</v>
      </c>
      <c r="M234" s="8" t="s">
        <v>1527</v>
      </c>
      <c r="N234" s="8" t="s">
        <v>121</v>
      </c>
      <c r="O234" s="8" t="s">
        <v>122</v>
      </c>
      <c r="P234" s="6" t="s">
        <v>110</v>
      </c>
      <c r="Q234" s="8" t="s">
        <v>111</v>
      </c>
      <c r="R234" s="10" t="s">
        <v>1528</v>
      </c>
      <c r="S234" s="11"/>
      <c r="T234" s="6"/>
      <c r="U234" s="28" t="str">
        <f>HYPERLINK("https://media.infra-m.ru/0977/0977001/cover/977001.jpg", "Обложка")</f>
        <v>Обложка</v>
      </c>
      <c r="V234" s="28" t="str">
        <f>HYPERLINK("https://znanium.ru/catalog/product/977001", "Ознакомиться")</f>
        <v>Ознакомиться</v>
      </c>
      <c r="W234" s="8" t="s">
        <v>1529</v>
      </c>
      <c r="X234" s="6"/>
      <c r="Y234" s="6"/>
      <c r="Z234" s="6"/>
      <c r="AA234" s="6" t="s">
        <v>157</v>
      </c>
    </row>
    <row r="235" spans="1:27" s="4" customFormat="1" ht="51.95" customHeight="1">
      <c r="A235" s="5">
        <v>0</v>
      </c>
      <c r="B235" s="6" t="s">
        <v>1530</v>
      </c>
      <c r="C235" s="13">
        <v>450</v>
      </c>
      <c r="D235" s="8" t="s">
        <v>1531</v>
      </c>
      <c r="E235" s="8" t="s">
        <v>1532</v>
      </c>
      <c r="F235" s="8" t="s">
        <v>1533</v>
      </c>
      <c r="G235" s="6" t="s">
        <v>53</v>
      </c>
      <c r="H235" s="6" t="s">
        <v>67</v>
      </c>
      <c r="I235" s="8" t="s">
        <v>1534</v>
      </c>
      <c r="J235" s="9">
        <v>1</v>
      </c>
      <c r="K235" s="9">
        <v>110</v>
      </c>
      <c r="L235" s="9">
        <v>2019</v>
      </c>
      <c r="M235" s="8" t="s">
        <v>1535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802</v>
      </c>
      <c r="S235" s="11"/>
      <c r="T235" s="6"/>
      <c r="U235" s="28" t="str">
        <f>HYPERLINK("https://media.infra-m.ru/1027/1027877/cover/1027877.jpg", "Обложка")</f>
        <v>Обложка</v>
      </c>
      <c r="V235" s="28" t="str">
        <f>HYPERLINK("https://znanium.ru/catalog/product/1027877", "Ознакомиться")</f>
        <v>Ознакомиться</v>
      </c>
      <c r="W235" s="8" t="s">
        <v>1098</v>
      </c>
      <c r="X235" s="6"/>
      <c r="Y235" s="6"/>
      <c r="Z235" s="6"/>
      <c r="AA235" s="6" t="s">
        <v>126</v>
      </c>
    </row>
    <row r="236" spans="1:27" s="4" customFormat="1" ht="51.95" customHeight="1">
      <c r="A236" s="5">
        <v>0</v>
      </c>
      <c r="B236" s="6" t="s">
        <v>1536</v>
      </c>
      <c r="C236" s="13">
        <v>980</v>
      </c>
      <c r="D236" s="8" t="s">
        <v>1537</v>
      </c>
      <c r="E236" s="8" t="s">
        <v>1538</v>
      </c>
      <c r="F236" s="8" t="s">
        <v>231</v>
      </c>
      <c r="G236" s="6" t="s">
        <v>53</v>
      </c>
      <c r="H236" s="6" t="s">
        <v>67</v>
      </c>
      <c r="I236" s="8" t="s">
        <v>106</v>
      </c>
      <c r="J236" s="9">
        <v>1</v>
      </c>
      <c r="K236" s="9">
        <v>184</v>
      </c>
      <c r="L236" s="9">
        <v>2023</v>
      </c>
      <c r="M236" s="8" t="s">
        <v>1539</v>
      </c>
      <c r="N236" s="8" t="s">
        <v>41</v>
      </c>
      <c r="O236" s="8" t="s">
        <v>42</v>
      </c>
      <c r="P236" s="6" t="s">
        <v>110</v>
      </c>
      <c r="Q236" s="8" t="s">
        <v>111</v>
      </c>
      <c r="R236" s="10" t="s">
        <v>1540</v>
      </c>
      <c r="S236" s="11"/>
      <c r="T236" s="6"/>
      <c r="U236" s="28" t="str">
        <f>HYPERLINK("https://media.infra-m.ru/1938/1938077/cover/1938077.jpg", "Обложка")</f>
        <v>Обложка</v>
      </c>
      <c r="V236" s="28" t="str">
        <f>HYPERLINK("https://znanium.ru/catalog/product/1938077", "Ознакомиться")</f>
        <v>Ознакомиться</v>
      </c>
      <c r="W236" s="8" t="s">
        <v>235</v>
      </c>
      <c r="X236" s="6"/>
      <c r="Y236" s="6"/>
      <c r="Z236" s="6"/>
      <c r="AA236" s="6" t="s">
        <v>115</v>
      </c>
    </row>
    <row r="237" spans="1:27" s="4" customFormat="1" ht="51.95" customHeight="1">
      <c r="A237" s="5">
        <v>0</v>
      </c>
      <c r="B237" s="6" t="s">
        <v>1541</v>
      </c>
      <c r="C237" s="13">
        <v>720</v>
      </c>
      <c r="D237" s="8" t="s">
        <v>1542</v>
      </c>
      <c r="E237" s="8" t="s">
        <v>1543</v>
      </c>
      <c r="F237" s="8" t="s">
        <v>1544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157</v>
      </c>
      <c r="L237" s="9">
        <v>2023</v>
      </c>
      <c r="M237" s="8" t="s">
        <v>1545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1546</v>
      </c>
      <c r="S237" s="11"/>
      <c r="T237" s="6"/>
      <c r="U237" s="28" t="str">
        <f>HYPERLINK("https://media.infra-m.ru/1893/1893845/cover/1893845.jpg", "Обложка")</f>
        <v>Обложка</v>
      </c>
      <c r="V237" s="28" t="str">
        <f>HYPERLINK("https://znanium.ru/catalog/product/1893845", "Ознакомиться")</f>
        <v>Ознакомиться</v>
      </c>
      <c r="W237" s="8" t="s">
        <v>803</v>
      </c>
      <c r="X237" s="6"/>
      <c r="Y237" s="6"/>
      <c r="Z237" s="6"/>
      <c r="AA237" s="6" t="s">
        <v>177</v>
      </c>
    </row>
    <row r="238" spans="1:27" s="4" customFormat="1" ht="51.95" customHeight="1">
      <c r="A238" s="5">
        <v>0</v>
      </c>
      <c r="B238" s="6" t="s">
        <v>1547</v>
      </c>
      <c r="C238" s="7">
        <v>1760</v>
      </c>
      <c r="D238" s="8" t="s">
        <v>1548</v>
      </c>
      <c r="E238" s="8" t="s">
        <v>1549</v>
      </c>
      <c r="F238" s="8" t="s">
        <v>629</v>
      </c>
      <c r="G238" s="6" t="s">
        <v>66</v>
      </c>
      <c r="H238" s="6" t="s">
        <v>67</v>
      </c>
      <c r="I238" s="8" t="s">
        <v>39</v>
      </c>
      <c r="J238" s="9">
        <v>1</v>
      </c>
      <c r="K238" s="9">
        <v>381</v>
      </c>
      <c r="L238" s="9">
        <v>2023</v>
      </c>
      <c r="M238" s="8" t="s">
        <v>1550</v>
      </c>
      <c r="N238" s="8" t="s">
        <v>41</v>
      </c>
      <c r="O238" s="8" t="s">
        <v>42</v>
      </c>
      <c r="P238" s="6" t="s">
        <v>43</v>
      </c>
      <c r="Q238" s="8" t="s">
        <v>44</v>
      </c>
      <c r="R238" s="10" t="s">
        <v>330</v>
      </c>
      <c r="S238" s="11" t="s">
        <v>1309</v>
      </c>
      <c r="T238" s="6"/>
      <c r="U238" s="28" t="str">
        <f>HYPERLINK("https://media.infra-m.ru/2126/2126638/cover/2126638.jpg", "Обложка")</f>
        <v>Обложка</v>
      </c>
      <c r="V238" s="28" t="str">
        <f>HYPERLINK("https://znanium.ru/catalog/product/2126638", "Ознакомиться")</f>
        <v>Ознакомиться</v>
      </c>
      <c r="W238" s="8" t="s">
        <v>625</v>
      </c>
      <c r="X238" s="6"/>
      <c r="Y238" s="6"/>
      <c r="Z238" s="6"/>
      <c r="AA238" s="6" t="s">
        <v>157</v>
      </c>
    </row>
    <row r="239" spans="1:27" s="4" customFormat="1" ht="51.95" customHeight="1">
      <c r="A239" s="5">
        <v>0</v>
      </c>
      <c r="B239" s="6" t="s">
        <v>1551</v>
      </c>
      <c r="C239" s="7">
        <v>1590</v>
      </c>
      <c r="D239" s="8" t="s">
        <v>1552</v>
      </c>
      <c r="E239" s="8" t="s">
        <v>1553</v>
      </c>
      <c r="F239" s="8" t="s">
        <v>231</v>
      </c>
      <c r="G239" s="6" t="s">
        <v>53</v>
      </c>
      <c r="H239" s="6" t="s">
        <v>67</v>
      </c>
      <c r="I239" s="8" t="s">
        <v>106</v>
      </c>
      <c r="J239" s="9">
        <v>1</v>
      </c>
      <c r="K239" s="9">
        <v>321</v>
      </c>
      <c r="L239" s="9">
        <v>2023</v>
      </c>
      <c r="M239" s="8" t="s">
        <v>1554</v>
      </c>
      <c r="N239" s="8" t="s">
        <v>41</v>
      </c>
      <c r="O239" s="8" t="s">
        <v>42</v>
      </c>
      <c r="P239" s="6" t="s">
        <v>110</v>
      </c>
      <c r="Q239" s="8" t="s">
        <v>111</v>
      </c>
      <c r="R239" s="10" t="s">
        <v>1555</v>
      </c>
      <c r="S239" s="11"/>
      <c r="T239" s="6"/>
      <c r="U239" s="28" t="str">
        <f>HYPERLINK("https://media.infra-m.ru/1863/1863094/cover/1863094.jpg", "Обложка")</f>
        <v>Обложка</v>
      </c>
      <c r="V239" s="28" t="str">
        <f>HYPERLINK("https://znanium.ru/catalog/product/1863094", "Ознакомиться")</f>
        <v>Ознакомиться</v>
      </c>
      <c r="W239" s="8" t="s">
        <v>235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1556</v>
      </c>
      <c r="C240" s="13">
        <v>990</v>
      </c>
      <c r="D240" s="8" t="s">
        <v>1557</v>
      </c>
      <c r="E240" s="8" t="s">
        <v>1558</v>
      </c>
      <c r="F240" s="8" t="s">
        <v>1559</v>
      </c>
      <c r="G240" s="6" t="s">
        <v>66</v>
      </c>
      <c r="H240" s="6" t="s">
        <v>67</v>
      </c>
      <c r="I240" s="8" t="s">
        <v>68</v>
      </c>
      <c r="J240" s="9">
        <v>1</v>
      </c>
      <c r="K240" s="9">
        <v>218</v>
      </c>
      <c r="L240" s="9">
        <v>2023</v>
      </c>
      <c r="M240" s="8" t="s">
        <v>1560</v>
      </c>
      <c r="N240" s="8" t="s">
        <v>41</v>
      </c>
      <c r="O240" s="8" t="s">
        <v>42</v>
      </c>
      <c r="P240" s="6" t="s">
        <v>70</v>
      </c>
      <c r="Q240" s="8" t="s">
        <v>71</v>
      </c>
      <c r="R240" s="10" t="s">
        <v>1561</v>
      </c>
      <c r="S240" s="11" t="s">
        <v>1562</v>
      </c>
      <c r="T240" s="6"/>
      <c r="U240" s="28" t="str">
        <f>HYPERLINK("https://media.infra-m.ru/2023/2023172/cover/2023172.jpg", "Обложка")</f>
        <v>Обложка</v>
      </c>
      <c r="V240" s="28" t="str">
        <f>HYPERLINK("https://znanium.ru/catalog/product/2023172", "Ознакомиться")</f>
        <v>Ознакомиться</v>
      </c>
      <c r="W240" s="8" t="s">
        <v>74</v>
      </c>
      <c r="X240" s="6"/>
      <c r="Y240" s="6" t="s">
        <v>30</v>
      </c>
      <c r="Z240" s="6"/>
      <c r="AA240" s="6" t="s">
        <v>83</v>
      </c>
    </row>
    <row r="241" spans="1:27" s="4" customFormat="1" ht="51.95" customHeight="1">
      <c r="A241" s="5">
        <v>0</v>
      </c>
      <c r="B241" s="6" t="s">
        <v>1563</v>
      </c>
      <c r="C241" s="13">
        <v>744</v>
      </c>
      <c r="D241" s="8" t="s">
        <v>1564</v>
      </c>
      <c r="E241" s="8" t="s">
        <v>1565</v>
      </c>
      <c r="F241" s="8" t="s">
        <v>629</v>
      </c>
      <c r="G241" s="6" t="s">
        <v>37</v>
      </c>
      <c r="H241" s="6" t="s">
        <v>67</v>
      </c>
      <c r="I241" s="8" t="s">
        <v>39</v>
      </c>
      <c r="J241" s="9">
        <v>1</v>
      </c>
      <c r="K241" s="9">
        <v>158</v>
      </c>
      <c r="L241" s="9">
        <v>2024</v>
      </c>
      <c r="M241" s="8" t="s">
        <v>1566</v>
      </c>
      <c r="N241" s="8" t="s">
        <v>41</v>
      </c>
      <c r="O241" s="8" t="s">
        <v>42</v>
      </c>
      <c r="P241" s="6" t="s">
        <v>43</v>
      </c>
      <c r="Q241" s="8" t="s">
        <v>44</v>
      </c>
      <c r="R241" s="10" t="s">
        <v>330</v>
      </c>
      <c r="S241" s="11" t="s">
        <v>1567</v>
      </c>
      <c r="T241" s="6"/>
      <c r="U241" s="28" t="str">
        <f>HYPERLINK("https://media.infra-m.ru/2134/2134480/cover/2134480.jpg", "Обложка")</f>
        <v>Обложка</v>
      </c>
      <c r="V241" s="28" t="str">
        <f>HYPERLINK("https://znanium.ru/catalog/product/1017321", "Ознакомиться")</f>
        <v>Ознакомиться</v>
      </c>
      <c r="W241" s="8" t="s">
        <v>625</v>
      </c>
      <c r="X241" s="6"/>
      <c r="Y241" s="6"/>
      <c r="Z241" s="6"/>
      <c r="AA241" s="6" t="s">
        <v>354</v>
      </c>
    </row>
    <row r="242" spans="1:27" s="4" customFormat="1" ht="51.95" customHeight="1">
      <c r="A242" s="5">
        <v>0</v>
      </c>
      <c r="B242" s="6" t="s">
        <v>1568</v>
      </c>
      <c r="C242" s="7">
        <v>1014.9</v>
      </c>
      <c r="D242" s="8" t="s">
        <v>1569</v>
      </c>
      <c r="E242" s="8" t="s">
        <v>1570</v>
      </c>
      <c r="F242" s="8" t="s">
        <v>1571</v>
      </c>
      <c r="G242" s="6" t="s">
        <v>53</v>
      </c>
      <c r="H242" s="6" t="s">
        <v>283</v>
      </c>
      <c r="I242" s="8" t="s">
        <v>1572</v>
      </c>
      <c r="J242" s="9">
        <v>1</v>
      </c>
      <c r="K242" s="9">
        <v>112</v>
      </c>
      <c r="L242" s="9">
        <v>2023</v>
      </c>
      <c r="M242" s="8" t="s">
        <v>1573</v>
      </c>
      <c r="N242" s="8" t="s">
        <v>108</v>
      </c>
      <c r="O242" s="8" t="s">
        <v>109</v>
      </c>
      <c r="P242" s="6" t="s">
        <v>43</v>
      </c>
      <c r="Q242" s="8" t="s">
        <v>44</v>
      </c>
      <c r="R242" s="10" t="s">
        <v>1574</v>
      </c>
      <c r="S242" s="11" t="s">
        <v>1575</v>
      </c>
      <c r="T242" s="6"/>
      <c r="U242" s="28" t="str">
        <f>HYPERLINK("https://media.infra-m.ru/1911/1911186/cover/1911186.jpg", "Обложка")</f>
        <v>Обложка</v>
      </c>
      <c r="V242" s="28" t="str">
        <f>HYPERLINK("https://znanium.ru/catalog/product/997137", "Ознакомиться")</f>
        <v>Ознакомиться</v>
      </c>
      <c r="W242" s="8" t="s">
        <v>288</v>
      </c>
      <c r="X242" s="6"/>
      <c r="Y242" s="6"/>
      <c r="Z242" s="6"/>
      <c r="AA242" s="6" t="s">
        <v>227</v>
      </c>
    </row>
    <row r="243" spans="1:27" s="4" customFormat="1" ht="51.95" customHeight="1">
      <c r="A243" s="5">
        <v>0</v>
      </c>
      <c r="B243" s="6" t="s">
        <v>1576</v>
      </c>
      <c r="C243" s="13">
        <v>900</v>
      </c>
      <c r="D243" s="8" t="s">
        <v>1577</v>
      </c>
      <c r="E243" s="8" t="s">
        <v>1578</v>
      </c>
      <c r="F243" s="8" t="s">
        <v>1579</v>
      </c>
      <c r="G243" s="6" t="s">
        <v>66</v>
      </c>
      <c r="H243" s="6" t="s">
        <v>67</v>
      </c>
      <c r="I243" s="8" t="s">
        <v>95</v>
      </c>
      <c r="J243" s="9">
        <v>1</v>
      </c>
      <c r="K243" s="9">
        <v>195</v>
      </c>
      <c r="L243" s="9">
        <v>2023</v>
      </c>
      <c r="M243" s="8" t="s">
        <v>1580</v>
      </c>
      <c r="N243" s="8" t="s">
        <v>41</v>
      </c>
      <c r="O243" s="8" t="s">
        <v>42</v>
      </c>
      <c r="P243" s="6" t="s">
        <v>43</v>
      </c>
      <c r="Q243" s="8" t="s">
        <v>97</v>
      </c>
      <c r="R243" s="10" t="s">
        <v>98</v>
      </c>
      <c r="S243" s="11" t="s">
        <v>1581</v>
      </c>
      <c r="T243" s="6" t="s">
        <v>59</v>
      </c>
      <c r="U243" s="28" t="str">
        <f>HYPERLINK("https://media.infra-m.ru/2126/2126642/cover/2126642.jpg", "Обложка")</f>
        <v>Обложка</v>
      </c>
      <c r="V243" s="28" t="str">
        <f>HYPERLINK("https://znanium.ru/catalog/product/2126642", "Ознакомиться")</f>
        <v>Ознакомиться</v>
      </c>
      <c r="W243" s="8" t="s">
        <v>1582</v>
      </c>
      <c r="X243" s="6"/>
      <c r="Y243" s="6"/>
      <c r="Z243" s="6"/>
      <c r="AA243" s="6" t="s">
        <v>236</v>
      </c>
    </row>
    <row r="244" spans="1:27" s="4" customFormat="1" ht="51.95" customHeight="1">
      <c r="A244" s="5">
        <v>0</v>
      </c>
      <c r="B244" s="6" t="s">
        <v>1583</v>
      </c>
      <c r="C244" s="7">
        <v>1614</v>
      </c>
      <c r="D244" s="8" t="s">
        <v>1584</v>
      </c>
      <c r="E244" s="8" t="s">
        <v>1585</v>
      </c>
      <c r="F244" s="8" t="s">
        <v>1586</v>
      </c>
      <c r="G244" s="6" t="s">
        <v>37</v>
      </c>
      <c r="H244" s="6" t="s">
        <v>38</v>
      </c>
      <c r="I244" s="8" t="s">
        <v>849</v>
      </c>
      <c r="J244" s="9">
        <v>1</v>
      </c>
      <c r="K244" s="9">
        <v>363</v>
      </c>
      <c r="L244" s="9">
        <v>2024</v>
      </c>
      <c r="M244" s="8" t="s">
        <v>1587</v>
      </c>
      <c r="N244" s="8" t="s">
        <v>121</v>
      </c>
      <c r="O244" s="8" t="s">
        <v>122</v>
      </c>
      <c r="P244" s="6" t="s">
        <v>70</v>
      </c>
      <c r="Q244" s="8" t="s">
        <v>44</v>
      </c>
      <c r="R244" s="10" t="s">
        <v>1588</v>
      </c>
      <c r="S244" s="11" t="s">
        <v>1589</v>
      </c>
      <c r="T244" s="6"/>
      <c r="U244" s="28" t="str">
        <f>HYPERLINK("https://media.infra-m.ru/1913/1913015/cover/1913015.jpg", "Обложка")</f>
        <v>Обложка</v>
      </c>
      <c r="V244" s="28" t="str">
        <f>HYPERLINK("https://znanium.ru/catalog/product/1913015", "Ознакомиться")</f>
        <v>Ознакомиться</v>
      </c>
      <c r="W244" s="8" t="s">
        <v>1169</v>
      </c>
      <c r="X244" s="6"/>
      <c r="Y244" s="6"/>
      <c r="Z244" s="6"/>
      <c r="AA244" s="6" t="s">
        <v>572</v>
      </c>
    </row>
    <row r="245" spans="1:27" s="4" customFormat="1" ht="42" customHeight="1">
      <c r="A245" s="5">
        <v>0</v>
      </c>
      <c r="B245" s="6" t="s">
        <v>1590</v>
      </c>
      <c r="C245" s="7">
        <v>1154.9000000000001</v>
      </c>
      <c r="D245" s="8" t="s">
        <v>1591</v>
      </c>
      <c r="E245" s="8" t="s">
        <v>1592</v>
      </c>
      <c r="F245" s="8" t="s">
        <v>1593</v>
      </c>
      <c r="G245" s="6" t="s">
        <v>37</v>
      </c>
      <c r="H245" s="6" t="s">
        <v>1488</v>
      </c>
      <c r="I245" s="8"/>
      <c r="J245" s="9">
        <v>1</v>
      </c>
      <c r="K245" s="9">
        <v>256</v>
      </c>
      <c r="L245" s="9">
        <v>2023</v>
      </c>
      <c r="M245" s="8" t="s">
        <v>1594</v>
      </c>
      <c r="N245" s="8" t="s">
        <v>121</v>
      </c>
      <c r="O245" s="8" t="s">
        <v>122</v>
      </c>
      <c r="P245" s="6" t="s">
        <v>43</v>
      </c>
      <c r="Q245" s="8" t="s">
        <v>44</v>
      </c>
      <c r="R245" s="10" t="s">
        <v>123</v>
      </c>
      <c r="S245" s="11"/>
      <c r="T245" s="6" t="s">
        <v>59</v>
      </c>
      <c r="U245" s="28" t="str">
        <f>HYPERLINK("https://media.infra-m.ru/1896/1896988/cover/1896988.jpg", "Обложка")</f>
        <v>Обложка</v>
      </c>
      <c r="V245" s="28" t="str">
        <f>HYPERLINK("https://znanium.ru/catalog/product/959887", "Ознакомиться")</f>
        <v>Ознакомиться</v>
      </c>
      <c r="W245" s="8" t="s">
        <v>1595</v>
      </c>
      <c r="X245" s="6"/>
      <c r="Y245" s="6"/>
      <c r="Z245" s="6"/>
      <c r="AA245" s="6" t="s">
        <v>710</v>
      </c>
    </row>
    <row r="246" spans="1:27" s="4" customFormat="1" ht="51.95" customHeight="1">
      <c r="A246" s="5">
        <v>0</v>
      </c>
      <c r="B246" s="6" t="s">
        <v>1596</v>
      </c>
      <c r="C246" s="7">
        <v>2050</v>
      </c>
      <c r="D246" s="8" t="s">
        <v>1597</v>
      </c>
      <c r="E246" s="8" t="s">
        <v>1598</v>
      </c>
      <c r="F246" s="8" t="s">
        <v>1599</v>
      </c>
      <c r="G246" s="6" t="s">
        <v>37</v>
      </c>
      <c r="H246" s="6" t="s">
        <v>1166</v>
      </c>
      <c r="I246" s="8" t="s">
        <v>54</v>
      </c>
      <c r="J246" s="9">
        <v>1</v>
      </c>
      <c r="K246" s="9">
        <v>447</v>
      </c>
      <c r="L246" s="9">
        <v>2024</v>
      </c>
      <c r="M246" s="8" t="s">
        <v>1600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1601</v>
      </c>
      <c r="S246" s="11" t="s">
        <v>1602</v>
      </c>
      <c r="T246" s="6"/>
      <c r="U246" s="28" t="str">
        <f>HYPERLINK("https://media.infra-m.ru/2083/2083502/cover/2083502.jpg", "Обложка")</f>
        <v>Обложка</v>
      </c>
      <c r="V246" s="28" t="str">
        <f>HYPERLINK("https://znanium.ru/catalog/product/2083502", "Ознакомиться")</f>
        <v>Ознакомиться</v>
      </c>
      <c r="W246" s="8" t="s">
        <v>1603</v>
      </c>
      <c r="X246" s="6"/>
      <c r="Y246" s="6"/>
      <c r="Z246" s="6"/>
      <c r="AA246" s="6" t="s">
        <v>185</v>
      </c>
    </row>
    <row r="247" spans="1:27" s="4" customFormat="1" ht="44.1" customHeight="1">
      <c r="A247" s="5">
        <v>0</v>
      </c>
      <c r="B247" s="6" t="s">
        <v>1604</v>
      </c>
      <c r="C247" s="7">
        <v>1580</v>
      </c>
      <c r="D247" s="8" t="s">
        <v>1605</v>
      </c>
      <c r="E247" s="8" t="s">
        <v>1606</v>
      </c>
      <c r="F247" s="8" t="s">
        <v>1599</v>
      </c>
      <c r="G247" s="6" t="s">
        <v>66</v>
      </c>
      <c r="H247" s="6" t="s">
        <v>1166</v>
      </c>
      <c r="I247" s="8" t="s">
        <v>39</v>
      </c>
      <c r="J247" s="9">
        <v>1</v>
      </c>
      <c r="K247" s="9">
        <v>336</v>
      </c>
      <c r="L247" s="9">
        <v>2020</v>
      </c>
      <c r="M247" s="8" t="s">
        <v>1607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1601</v>
      </c>
      <c r="S247" s="11"/>
      <c r="T247" s="6"/>
      <c r="U247" s="28" t="str">
        <f>HYPERLINK("https://media.infra-m.ru/1085/1085897/cover/1085897.jpg",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1603</v>
      </c>
      <c r="X247" s="6"/>
      <c r="Y247" s="6"/>
      <c r="Z247" s="6"/>
      <c r="AA247" s="6" t="s">
        <v>289</v>
      </c>
    </row>
    <row r="248" spans="1:27" s="4" customFormat="1" ht="51.95" customHeight="1">
      <c r="A248" s="5">
        <v>0</v>
      </c>
      <c r="B248" s="6" t="s">
        <v>1608</v>
      </c>
      <c r="C248" s="7">
        <v>1414</v>
      </c>
      <c r="D248" s="8" t="s">
        <v>1609</v>
      </c>
      <c r="E248" s="8" t="s">
        <v>1610</v>
      </c>
      <c r="F248" s="8" t="s">
        <v>1611</v>
      </c>
      <c r="G248" s="6" t="s">
        <v>66</v>
      </c>
      <c r="H248" s="6" t="s">
        <v>67</v>
      </c>
      <c r="I248" s="8" t="s">
        <v>68</v>
      </c>
      <c r="J248" s="9">
        <v>1</v>
      </c>
      <c r="K248" s="9">
        <v>300</v>
      </c>
      <c r="L248" s="9">
        <v>2024</v>
      </c>
      <c r="M248" s="8" t="s">
        <v>1612</v>
      </c>
      <c r="N248" s="8" t="s">
        <v>121</v>
      </c>
      <c r="O248" s="8" t="s">
        <v>122</v>
      </c>
      <c r="P248" s="6" t="s">
        <v>70</v>
      </c>
      <c r="Q248" s="8" t="s">
        <v>71</v>
      </c>
      <c r="R248" s="10" t="s">
        <v>1613</v>
      </c>
      <c r="S248" s="11" t="s">
        <v>1614</v>
      </c>
      <c r="T248" s="6"/>
      <c r="U248" s="28" t="str">
        <f>HYPERLINK("https://media.infra-m.ru/2138/2138061/cover/2138061.jpg", "Обложка")</f>
        <v>Обложка</v>
      </c>
      <c r="V248" s="28" t="str">
        <f>HYPERLINK("https://znanium.ru/catalog/product/1788466", "Ознакомиться")</f>
        <v>Ознакомиться</v>
      </c>
      <c r="W248" s="8" t="s">
        <v>1615</v>
      </c>
      <c r="X248" s="6"/>
      <c r="Y248" s="6"/>
      <c r="Z248" s="6"/>
      <c r="AA248" s="6" t="s">
        <v>1616</v>
      </c>
    </row>
    <row r="249" spans="1:27" s="4" customFormat="1" ht="51.95" customHeight="1">
      <c r="A249" s="5">
        <v>0</v>
      </c>
      <c r="B249" s="6" t="s">
        <v>1617</v>
      </c>
      <c r="C249" s="7">
        <v>1100</v>
      </c>
      <c r="D249" s="8" t="s">
        <v>1618</v>
      </c>
      <c r="E249" s="8" t="s">
        <v>1619</v>
      </c>
      <c r="F249" s="8" t="s">
        <v>1620</v>
      </c>
      <c r="G249" s="6" t="s">
        <v>37</v>
      </c>
      <c r="H249" s="6" t="s">
        <v>67</v>
      </c>
      <c r="I249" s="8" t="s">
        <v>39</v>
      </c>
      <c r="J249" s="9">
        <v>1</v>
      </c>
      <c r="K249" s="9">
        <v>272</v>
      </c>
      <c r="L249" s="9">
        <v>2021</v>
      </c>
      <c r="M249" s="8" t="s">
        <v>1621</v>
      </c>
      <c r="N249" s="8" t="s">
        <v>121</v>
      </c>
      <c r="O249" s="8" t="s">
        <v>122</v>
      </c>
      <c r="P249" s="6" t="s">
        <v>70</v>
      </c>
      <c r="Q249" s="8" t="s">
        <v>44</v>
      </c>
      <c r="R249" s="10" t="s">
        <v>941</v>
      </c>
      <c r="S249" s="11" t="s">
        <v>1622</v>
      </c>
      <c r="T249" s="6"/>
      <c r="U249" s="28" t="str">
        <f>HYPERLINK("https://media.infra-m.ru/1056/1056567/cover/1056567.jpg", "Обложка")</f>
        <v>Обложка</v>
      </c>
      <c r="V249" s="28" t="str">
        <f>HYPERLINK("https://znanium.ru/catalog/product/1056567", "Ознакомиться")</f>
        <v>Ознакомиться</v>
      </c>
      <c r="W249" s="8" t="s">
        <v>125</v>
      </c>
      <c r="X249" s="6"/>
      <c r="Y249" s="6"/>
      <c r="Z249" s="6"/>
      <c r="AA249" s="6" t="s">
        <v>236</v>
      </c>
    </row>
    <row r="250" spans="1:27" s="4" customFormat="1" ht="51.95" customHeight="1">
      <c r="A250" s="5">
        <v>0</v>
      </c>
      <c r="B250" s="6" t="s">
        <v>1623</v>
      </c>
      <c r="C250" s="7">
        <v>1630</v>
      </c>
      <c r="D250" s="8" t="s">
        <v>1624</v>
      </c>
      <c r="E250" s="8" t="s">
        <v>1625</v>
      </c>
      <c r="F250" s="8" t="s">
        <v>1626</v>
      </c>
      <c r="G250" s="6" t="s">
        <v>66</v>
      </c>
      <c r="H250" s="6" t="s">
        <v>67</v>
      </c>
      <c r="I250" s="8" t="s">
        <v>39</v>
      </c>
      <c r="J250" s="9">
        <v>1</v>
      </c>
      <c r="K250" s="9">
        <v>360</v>
      </c>
      <c r="L250" s="9">
        <v>2023</v>
      </c>
      <c r="M250" s="8" t="s">
        <v>1627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1628</v>
      </c>
      <c r="S250" s="11" t="s">
        <v>1629</v>
      </c>
      <c r="T250" s="6" t="s">
        <v>59</v>
      </c>
      <c r="U250" s="28" t="str">
        <f>HYPERLINK("https://media.infra-m.ru/1911/1911196/cover/1911196.jpg", "Обложка")</f>
        <v>Обложка</v>
      </c>
      <c r="V250" s="28" t="str">
        <f>HYPERLINK("https://znanium.ru/catalog/product/1911196", "Ознакомиться")</f>
        <v>Ознакомиться</v>
      </c>
      <c r="W250" s="8" t="s">
        <v>803</v>
      </c>
      <c r="X250" s="6"/>
      <c r="Y250" s="6"/>
      <c r="Z250" s="6"/>
      <c r="AA250" s="6" t="s">
        <v>354</v>
      </c>
    </row>
    <row r="251" spans="1:27" s="4" customFormat="1" ht="42" customHeight="1">
      <c r="A251" s="5">
        <v>0</v>
      </c>
      <c r="B251" s="6" t="s">
        <v>1630</v>
      </c>
      <c r="C251" s="13">
        <v>560</v>
      </c>
      <c r="D251" s="8" t="s">
        <v>1631</v>
      </c>
      <c r="E251" s="8" t="s">
        <v>1632</v>
      </c>
      <c r="F251" s="8" t="s">
        <v>1633</v>
      </c>
      <c r="G251" s="6" t="s">
        <v>53</v>
      </c>
      <c r="H251" s="6" t="s">
        <v>67</v>
      </c>
      <c r="I251" s="8" t="s">
        <v>106</v>
      </c>
      <c r="J251" s="9">
        <v>1</v>
      </c>
      <c r="K251" s="9">
        <v>124</v>
      </c>
      <c r="L251" s="9">
        <v>2018</v>
      </c>
      <c r="M251" s="8" t="s">
        <v>1634</v>
      </c>
      <c r="N251" s="8" t="s">
        <v>121</v>
      </c>
      <c r="O251" s="8" t="s">
        <v>122</v>
      </c>
      <c r="P251" s="6" t="s">
        <v>110</v>
      </c>
      <c r="Q251" s="8" t="s">
        <v>111</v>
      </c>
      <c r="R251" s="10" t="s">
        <v>1635</v>
      </c>
      <c r="S251" s="11"/>
      <c r="T251" s="6"/>
      <c r="U251" s="28" t="str">
        <f>HYPERLINK("https://media.infra-m.ru/1947/1947356/cover/1947356.jpg", "Обложка")</f>
        <v>Обложка</v>
      </c>
      <c r="V251" s="28" t="str">
        <f>HYPERLINK("https://znanium.ru/catalog/product/925788", "Ознакомиться")</f>
        <v>Ознакомиться</v>
      </c>
      <c r="W251" s="8" t="s">
        <v>1169</v>
      </c>
      <c r="X251" s="6"/>
      <c r="Y251" s="6"/>
      <c r="Z251" s="6"/>
      <c r="AA251" s="6" t="s">
        <v>227</v>
      </c>
    </row>
    <row r="252" spans="1:27" s="4" customFormat="1" ht="42" customHeight="1">
      <c r="A252" s="5">
        <v>0</v>
      </c>
      <c r="B252" s="6" t="s">
        <v>1636</v>
      </c>
      <c r="C252" s="13">
        <v>594</v>
      </c>
      <c r="D252" s="8" t="s">
        <v>1637</v>
      </c>
      <c r="E252" s="8" t="s">
        <v>1632</v>
      </c>
      <c r="F252" s="8" t="s">
        <v>1633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120</v>
      </c>
      <c r="L252" s="9">
        <v>2023</v>
      </c>
      <c r="M252" s="8" t="s">
        <v>1638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1639</v>
      </c>
      <c r="S252" s="11"/>
      <c r="T252" s="6"/>
      <c r="U252" s="28" t="str">
        <f>HYPERLINK("https://media.infra-m.ru/2006/2006922/cover/2006922.jpg", "Обложка")</f>
        <v>Обложка</v>
      </c>
      <c r="V252" s="28" t="str">
        <f>HYPERLINK("https://znanium.ru/catalog/product/1035823", "Ознакомиться")</f>
        <v>Ознакомиться</v>
      </c>
      <c r="W252" s="8" t="s">
        <v>1169</v>
      </c>
      <c r="X252" s="6"/>
      <c r="Y252" s="6"/>
      <c r="Z252" s="6"/>
      <c r="AA252" s="6" t="s">
        <v>101</v>
      </c>
    </row>
    <row r="253" spans="1:27" s="4" customFormat="1" ht="51.95" customHeight="1">
      <c r="A253" s="5">
        <v>0</v>
      </c>
      <c r="B253" s="6" t="s">
        <v>1640</v>
      </c>
      <c r="C253" s="7">
        <v>1070</v>
      </c>
      <c r="D253" s="8" t="s">
        <v>1641</v>
      </c>
      <c r="E253" s="8" t="s">
        <v>1642</v>
      </c>
      <c r="F253" s="8" t="s">
        <v>1643</v>
      </c>
      <c r="G253" s="6" t="s">
        <v>66</v>
      </c>
      <c r="H253" s="6" t="s">
        <v>67</v>
      </c>
      <c r="I253" s="8" t="s">
        <v>68</v>
      </c>
      <c r="J253" s="9">
        <v>1</v>
      </c>
      <c r="K253" s="9">
        <v>237</v>
      </c>
      <c r="L253" s="9">
        <v>2024</v>
      </c>
      <c r="M253" s="8" t="s">
        <v>1644</v>
      </c>
      <c r="N253" s="8" t="s">
        <v>41</v>
      </c>
      <c r="O253" s="8" t="s">
        <v>42</v>
      </c>
      <c r="P253" s="6" t="s">
        <v>70</v>
      </c>
      <c r="Q253" s="8" t="s">
        <v>71</v>
      </c>
      <c r="R253" s="10" t="s">
        <v>1645</v>
      </c>
      <c r="S253" s="11" t="s">
        <v>1646</v>
      </c>
      <c r="T253" s="6"/>
      <c r="U253" s="28" t="str">
        <f>HYPERLINK("https://media.infra-m.ru/2053/2053987/cover/2053987.jpg", "Обложка")</f>
        <v>Обложка</v>
      </c>
      <c r="V253" s="28" t="str">
        <f>HYPERLINK("https://znanium.ru/catalog/product/2053987", "Ознакомиться")</f>
        <v>Ознакомиться</v>
      </c>
      <c r="W253" s="8" t="s">
        <v>74</v>
      </c>
      <c r="X253" s="6"/>
      <c r="Y253" s="6"/>
      <c r="Z253" s="6"/>
      <c r="AA253" s="6" t="s">
        <v>305</v>
      </c>
    </row>
    <row r="254" spans="1:27" s="4" customFormat="1" ht="51.95" customHeight="1">
      <c r="A254" s="5">
        <v>0</v>
      </c>
      <c r="B254" s="6" t="s">
        <v>1647</v>
      </c>
      <c r="C254" s="7">
        <v>1390</v>
      </c>
      <c r="D254" s="8" t="s">
        <v>1648</v>
      </c>
      <c r="E254" s="8" t="s">
        <v>1649</v>
      </c>
      <c r="F254" s="8" t="s">
        <v>1650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295</v>
      </c>
      <c r="L254" s="9">
        <v>2024</v>
      </c>
      <c r="M254" s="8" t="s">
        <v>1651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1652</v>
      </c>
      <c r="S254" s="11" t="s">
        <v>1653</v>
      </c>
      <c r="T254" s="6"/>
      <c r="U254" s="28" t="str">
        <f>HYPERLINK("https://media.infra-m.ru/2104/2104117/cover/2104117.jpg", "Обложка")</f>
        <v>Обложка</v>
      </c>
      <c r="V254" s="28" t="str">
        <f>HYPERLINK("https://znanium.ru/catalog/product/2104117", "Ознакомиться")</f>
        <v>Ознакомиться</v>
      </c>
      <c r="W254" s="8" t="s">
        <v>817</v>
      </c>
      <c r="X254" s="6"/>
      <c r="Y254" s="6" t="s">
        <v>30</v>
      </c>
      <c r="Z254" s="6"/>
      <c r="AA254" s="6" t="s">
        <v>236</v>
      </c>
    </row>
    <row r="255" spans="1:27" s="4" customFormat="1" ht="51.95" customHeight="1">
      <c r="A255" s="5">
        <v>0</v>
      </c>
      <c r="B255" s="6" t="s">
        <v>1654</v>
      </c>
      <c r="C255" s="7">
        <v>1904</v>
      </c>
      <c r="D255" s="8" t="s">
        <v>1655</v>
      </c>
      <c r="E255" s="8" t="s">
        <v>1656</v>
      </c>
      <c r="F255" s="8" t="s">
        <v>1657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405</v>
      </c>
      <c r="L255" s="9">
        <v>2024</v>
      </c>
      <c r="M255" s="8" t="s">
        <v>1658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1659</v>
      </c>
      <c r="S255" s="11" t="s">
        <v>1660</v>
      </c>
      <c r="T255" s="6"/>
      <c r="U255" s="28" t="str">
        <f>HYPERLINK("https://media.infra-m.ru/2144/2144300/cover/2144300.jpg", "Обложка")</f>
        <v>Обложка</v>
      </c>
      <c r="V255" s="28" t="str">
        <f>HYPERLINK("https://znanium.ru/catalog/product/1922318", "Ознакомиться")</f>
        <v>Ознакомиться</v>
      </c>
      <c r="W255" s="8" t="s">
        <v>140</v>
      </c>
      <c r="X255" s="6"/>
      <c r="Y255" s="6"/>
      <c r="Z255" s="6"/>
      <c r="AA255" s="6" t="s">
        <v>1661</v>
      </c>
    </row>
    <row r="256" spans="1:27" s="4" customFormat="1" ht="44.1" customHeight="1">
      <c r="A256" s="5">
        <v>0</v>
      </c>
      <c r="B256" s="6" t="s">
        <v>1662</v>
      </c>
      <c r="C256" s="7">
        <v>1480</v>
      </c>
      <c r="D256" s="8" t="s">
        <v>1663</v>
      </c>
      <c r="E256" s="8" t="s">
        <v>1664</v>
      </c>
      <c r="F256" s="8" t="s">
        <v>1665</v>
      </c>
      <c r="G256" s="6" t="s">
        <v>53</v>
      </c>
      <c r="H256" s="6" t="s">
        <v>67</v>
      </c>
      <c r="I256" s="8" t="s">
        <v>106</v>
      </c>
      <c r="J256" s="9">
        <v>1</v>
      </c>
      <c r="K256" s="9">
        <v>329</v>
      </c>
      <c r="L256" s="9">
        <v>2023</v>
      </c>
      <c r="M256" s="8" t="s">
        <v>1666</v>
      </c>
      <c r="N256" s="8" t="s">
        <v>41</v>
      </c>
      <c r="O256" s="8" t="s">
        <v>42</v>
      </c>
      <c r="P256" s="6" t="s">
        <v>110</v>
      </c>
      <c r="Q256" s="8" t="s">
        <v>111</v>
      </c>
      <c r="R256" s="10" t="s">
        <v>390</v>
      </c>
      <c r="S256" s="11"/>
      <c r="T256" s="6"/>
      <c r="U256" s="28" t="str">
        <f>HYPERLINK("https://media.infra-m.ru/1897/1897101/cover/1897101.jpg", "Обложка")</f>
        <v>Обложка</v>
      </c>
      <c r="V256" s="28" t="str">
        <f>HYPERLINK("https://znanium.ru/catalog/product/1897101", "Ознакомиться")</f>
        <v>Ознакомиться</v>
      </c>
      <c r="W256" s="8"/>
      <c r="X256" s="6"/>
      <c r="Y256" s="6"/>
      <c r="Z256" s="6"/>
      <c r="AA256" s="6" t="s">
        <v>244</v>
      </c>
    </row>
    <row r="257" spans="1:27" s="4" customFormat="1" ht="51.95" customHeight="1">
      <c r="A257" s="5">
        <v>0</v>
      </c>
      <c r="B257" s="6" t="s">
        <v>1667</v>
      </c>
      <c r="C257" s="13">
        <v>970</v>
      </c>
      <c r="D257" s="8" t="s">
        <v>1668</v>
      </c>
      <c r="E257" s="8" t="s">
        <v>1669</v>
      </c>
      <c r="F257" s="8" t="s">
        <v>724</v>
      </c>
      <c r="G257" s="6" t="s">
        <v>66</v>
      </c>
      <c r="H257" s="6" t="s">
        <v>67</v>
      </c>
      <c r="I257" s="8" t="s">
        <v>68</v>
      </c>
      <c r="J257" s="9">
        <v>1</v>
      </c>
      <c r="K257" s="9">
        <v>204</v>
      </c>
      <c r="L257" s="9">
        <v>2024</v>
      </c>
      <c r="M257" s="8" t="s">
        <v>1670</v>
      </c>
      <c r="N257" s="8" t="s">
        <v>41</v>
      </c>
      <c r="O257" s="8" t="s">
        <v>42</v>
      </c>
      <c r="P257" s="6" t="s">
        <v>70</v>
      </c>
      <c r="Q257" s="8" t="s">
        <v>71</v>
      </c>
      <c r="R257" s="10" t="s">
        <v>1671</v>
      </c>
      <c r="S257" s="11" t="s">
        <v>1672</v>
      </c>
      <c r="T257" s="6" t="s">
        <v>59</v>
      </c>
      <c r="U257" s="28" t="str">
        <f>HYPERLINK("https://media.infra-m.ru/2122/2122965/cover/2122965.jpg", "Обложка")</f>
        <v>Обложка</v>
      </c>
      <c r="V257" s="28" t="str">
        <f>HYPERLINK("https://znanium.ru/catalog/product/2122965", "Ознакомиться")</f>
        <v>Ознакомиться</v>
      </c>
      <c r="W257" s="8"/>
      <c r="X257" s="6"/>
      <c r="Y257" s="6" t="s">
        <v>30</v>
      </c>
      <c r="Z257" s="6"/>
      <c r="AA257" s="6" t="s">
        <v>75</v>
      </c>
    </row>
    <row r="258" spans="1:27" s="4" customFormat="1" ht="42" customHeight="1">
      <c r="A258" s="5">
        <v>0</v>
      </c>
      <c r="B258" s="6" t="s">
        <v>1673</v>
      </c>
      <c r="C258" s="7">
        <v>1990</v>
      </c>
      <c r="D258" s="8" t="s">
        <v>1674</v>
      </c>
      <c r="E258" s="8" t="s">
        <v>1675</v>
      </c>
      <c r="F258" s="8" t="s">
        <v>1676</v>
      </c>
      <c r="G258" s="6" t="s">
        <v>37</v>
      </c>
      <c r="H258" s="6" t="s">
        <v>67</v>
      </c>
      <c r="I258" s="8" t="s">
        <v>106</v>
      </c>
      <c r="J258" s="9">
        <v>1</v>
      </c>
      <c r="K258" s="9">
        <v>426</v>
      </c>
      <c r="L258" s="9">
        <v>2023</v>
      </c>
      <c r="M258" s="8" t="s">
        <v>1677</v>
      </c>
      <c r="N258" s="8" t="s">
        <v>108</v>
      </c>
      <c r="O258" s="8" t="s">
        <v>109</v>
      </c>
      <c r="P258" s="6" t="s">
        <v>110</v>
      </c>
      <c r="Q258" s="8" t="s">
        <v>111</v>
      </c>
      <c r="R258" s="10" t="s">
        <v>1678</v>
      </c>
      <c r="S258" s="11"/>
      <c r="T258" s="6"/>
      <c r="U258" s="28" t="str">
        <f>HYPERLINK("https://media.infra-m.ru/1844/1844169/cover/1844169.jpg", "Обложка")</f>
        <v>Обложка</v>
      </c>
      <c r="V258" s="28" t="str">
        <f>HYPERLINK("https://znanium.ru/catalog/product/1844169", "Ознакомиться")</f>
        <v>Ознакомиться</v>
      </c>
      <c r="W258" s="8" t="s">
        <v>1679</v>
      </c>
      <c r="X258" s="6"/>
      <c r="Y258" s="6"/>
      <c r="Z258" s="6"/>
      <c r="AA258" s="6" t="s">
        <v>115</v>
      </c>
    </row>
    <row r="259" spans="1:27" s="15" customFormat="1" ht="21.95" customHeight="1"/>
    <row r="260" spans="1:27" ht="15.95" customHeight="1">
      <c r="A260" s="25" t="s">
        <v>23</v>
      </c>
      <c r="B260" s="25"/>
    </row>
    <row r="261" spans="1:27" s="16" customFormat="1" ht="12.95" customHeight="1"/>
    <row r="262" spans="1:27" s="16" customFormat="1" ht="12.95" customHeight="1">
      <c r="A262" s="26" t="s">
        <v>1680</v>
      </c>
      <c r="B262" s="26"/>
      <c r="C262" s="26" t="s">
        <v>1681</v>
      </c>
      <c r="D262" s="26"/>
      <c r="E262" s="26"/>
    </row>
    <row r="263" spans="1:27" s="16" customFormat="1" ht="12.95" customHeight="1">
      <c r="A263" s="26" t="s">
        <v>1682</v>
      </c>
      <c r="B263" s="26"/>
      <c r="C263" s="26" t="s">
        <v>1683</v>
      </c>
      <c r="D263" s="26"/>
      <c r="E263" s="26"/>
    </row>
    <row r="264" spans="1:27" s="16" customFormat="1" ht="12.95" customHeight="1">
      <c r="A264" s="26" t="s">
        <v>1684</v>
      </c>
      <c r="B264" s="26"/>
      <c r="C264" s="26" t="s">
        <v>1685</v>
      </c>
      <c r="D264" s="26"/>
      <c r="E264" s="26"/>
    </row>
    <row r="265" spans="1:27" s="16" customFormat="1" ht="12.95" customHeight="1">
      <c r="A265" s="26" t="s">
        <v>1686</v>
      </c>
      <c r="B265" s="26"/>
      <c r="C265" s="26" t="s">
        <v>1687</v>
      </c>
      <c r="D265" s="26"/>
      <c r="E265" s="26"/>
    </row>
    <row r="266" spans="1:27" s="16" customFormat="1" ht="12.95" customHeight="1">
      <c r="A266" s="26" t="s">
        <v>1688</v>
      </c>
      <c r="B266" s="26"/>
      <c r="C266" s="26" t="s">
        <v>1689</v>
      </c>
      <c r="D266" s="26"/>
      <c r="E266" s="26"/>
    </row>
    <row r="267" spans="1:27" s="16" customFormat="1" ht="12.95" customHeight="1">
      <c r="A267" s="26" t="s">
        <v>1690</v>
      </c>
      <c r="B267" s="26"/>
      <c r="C267" s="26" t="s">
        <v>1691</v>
      </c>
      <c r="D267" s="26"/>
      <c r="E267" s="26"/>
    </row>
    <row r="268" spans="1:27" s="16" customFormat="1" ht="12.95" customHeight="1">
      <c r="A268" s="26" t="s">
        <v>1692</v>
      </c>
      <c r="B268" s="26"/>
      <c r="C268" s="26" t="s">
        <v>1693</v>
      </c>
      <c r="D268" s="26"/>
      <c r="E268" s="26"/>
    </row>
    <row r="269" spans="1:27" s="16" customFormat="1" ht="12.95" customHeight="1">
      <c r="A269" s="26" t="s">
        <v>1694</v>
      </c>
      <c r="B269" s="26"/>
      <c r="C269" s="26" t="s">
        <v>1691</v>
      </c>
      <c r="D269" s="26"/>
      <c r="E269" s="26"/>
    </row>
    <row r="270" spans="1:27" s="16" customFormat="1" ht="12.95" customHeight="1">
      <c r="A270" s="26" t="s">
        <v>1695</v>
      </c>
      <c r="B270" s="26"/>
      <c r="C270" s="26" t="s">
        <v>1693</v>
      </c>
      <c r="D270" s="26"/>
      <c r="E270" s="26"/>
    </row>
    <row r="271" spans="1:27" s="16" customFormat="1" ht="12.95" customHeight="1">
      <c r="A271" s="26" t="s">
        <v>1696</v>
      </c>
      <c r="B271" s="26"/>
      <c r="C271" s="26" t="s">
        <v>1697</v>
      </c>
      <c r="D271" s="26"/>
      <c r="E271" s="26"/>
    </row>
    <row r="272" spans="1:27" s="16" customFormat="1" ht="12.95" customHeight="1">
      <c r="A272" s="26" t="s">
        <v>1698</v>
      </c>
      <c r="B272" s="26"/>
      <c r="C272" s="26" t="s">
        <v>1699</v>
      </c>
      <c r="D272" s="26"/>
      <c r="E272" s="26"/>
    </row>
    <row r="273" spans="1:5" s="16" customFormat="1" ht="12.95" customHeight="1">
      <c r="A273" s="26" t="s">
        <v>1700</v>
      </c>
      <c r="B273" s="26"/>
      <c r="C273" s="26" t="s">
        <v>1701</v>
      </c>
      <c r="D273" s="26"/>
      <c r="E273" s="26"/>
    </row>
    <row r="274" spans="1:5" s="16" customFormat="1" ht="12.95" customHeight="1">
      <c r="A274" s="26" t="s">
        <v>1702</v>
      </c>
      <c r="B274" s="26"/>
      <c r="C274" s="26" t="s">
        <v>1701</v>
      </c>
      <c r="D274" s="26"/>
      <c r="E274" s="26"/>
    </row>
    <row r="275" spans="1:5" s="16" customFormat="1" ht="12.95" customHeight="1">
      <c r="A275" s="26" t="s">
        <v>1703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491</v>
      </c>
      <c r="B276" s="26"/>
      <c r="C276" s="26" t="s">
        <v>1705</v>
      </c>
      <c r="D276" s="26"/>
      <c r="E276" s="26"/>
    </row>
    <row r="277" spans="1:5" s="16" customFormat="1" ht="12.95" customHeight="1">
      <c r="A277" s="26" t="s">
        <v>242</v>
      </c>
      <c r="B277" s="26"/>
      <c r="C277" s="26" t="s">
        <v>1705</v>
      </c>
      <c r="D277" s="26"/>
      <c r="E277" s="26"/>
    </row>
    <row r="278" spans="1:5" s="16" customFormat="1" ht="12.95" customHeight="1">
      <c r="A278" s="26" t="s">
        <v>1706</v>
      </c>
      <c r="B278" s="26"/>
      <c r="C278" s="26" t="s">
        <v>1707</v>
      </c>
      <c r="D278" s="26"/>
      <c r="E278" s="26"/>
    </row>
    <row r="279" spans="1:5" s="16" customFormat="1" ht="12.95" customHeight="1">
      <c r="A279" s="26" t="s">
        <v>1708</v>
      </c>
      <c r="B279" s="26"/>
      <c r="C279" s="26" t="s">
        <v>1709</v>
      </c>
      <c r="D279" s="26"/>
      <c r="E279" s="26"/>
    </row>
    <row r="280" spans="1:5" s="16" customFormat="1" ht="12.95" customHeight="1">
      <c r="A280" s="26" t="s">
        <v>1710</v>
      </c>
      <c r="B280" s="26"/>
      <c r="C280" s="26" t="s">
        <v>1711</v>
      </c>
      <c r="D280" s="26"/>
      <c r="E280" s="26"/>
    </row>
    <row r="281" spans="1:5" s="16" customFormat="1" ht="12.95" customHeight="1">
      <c r="A281" s="26" t="s">
        <v>1712</v>
      </c>
      <c r="B281" s="26"/>
      <c r="C281" s="26" t="s">
        <v>1705</v>
      </c>
      <c r="D281" s="26"/>
      <c r="E281" s="26"/>
    </row>
    <row r="282" spans="1:5" s="16" customFormat="1" ht="12.95" customHeight="1">
      <c r="A282" s="26" t="s">
        <v>1713</v>
      </c>
      <c r="B282" s="26"/>
      <c r="C282" s="26" t="s">
        <v>1707</v>
      </c>
      <c r="D282" s="26"/>
      <c r="E282" s="26"/>
    </row>
    <row r="283" spans="1:5" s="16" customFormat="1" ht="12.95" customHeight="1">
      <c r="A283" s="26" t="s">
        <v>1714</v>
      </c>
      <c r="B283" s="26"/>
      <c r="C283" s="26" t="s">
        <v>1709</v>
      </c>
      <c r="D283" s="26"/>
      <c r="E283" s="26"/>
    </row>
    <row r="284" spans="1:5" s="16" customFormat="1" ht="12.95" customHeight="1">
      <c r="A284" s="26" t="s">
        <v>1528</v>
      </c>
      <c r="B284" s="26"/>
      <c r="C284" s="26" t="s">
        <v>1711</v>
      </c>
      <c r="D284" s="26"/>
      <c r="E284" s="26"/>
    </row>
    <row r="285" spans="1:5" s="16" customFormat="1" ht="12.95" customHeight="1">
      <c r="A285" s="26" t="s">
        <v>1715</v>
      </c>
      <c r="B285" s="26"/>
      <c r="C285" s="26" t="s">
        <v>1705</v>
      </c>
      <c r="D285" s="26"/>
      <c r="E285" s="26"/>
    </row>
    <row r="286" spans="1:5" s="16" customFormat="1" ht="12.95" customHeight="1">
      <c r="A286" s="26" t="s">
        <v>1716</v>
      </c>
      <c r="B286" s="26"/>
      <c r="C286" s="26" t="s">
        <v>1705</v>
      </c>
      <c r="D286" s="26"/>
      <c r="E286" s="26"/>
    </row>
    <row r="287" spans="1:5" s="16" customFormat="1" ht="12.95" customHeight="1">
      <c r="A287" s="26" t="s">
        <v>1717</v>
      </c>
      <c r="B287" s="26"/>
      <c r="C287" s="26" t="s">
        <v>1705</v>
      </c>
      <c r="D287" s="26"/>
      <c r="E287" s="26"/>
    </row>
    <row r="288" spans="1:5" s="16" customFormat="1" ht="12.95" customHeight="1">
      <c r="A288" s="26" t="s">
        <v>1718</v>
      </c>
      <c r="B288" s="26"/>
      <c r="C288" s="26" t="s">
        <v>1707</v>
      </c>
      <c r="D288" s="26"/>
      <c r="E288" s="26"/>
    </row>
    <row r="289" spans="1:5" s="16" customFormat="1" ht="12.95" customHeight="1">
      <c r="A289" s="26" t="s">
        <v>1719</v>
      </c>
      <c r="B289" s="26"/>
      <c r="C289" s="26" t="s">
        <v>1709</v>
      </c>
      <c r="D289" s="26"/>
      <c r="E289" s="26"/>
    </row>
    <row r="290" spans="1:5" s="16" customFormat="1" ht="12.95" customHeight="1">
      <c r="A290" s="26" t="s">
        <v>1720</v>
      </c>
      <c r="B290" s="26"/>
      <c r="C290" s="26" t="s">
        <v>1711</v>
      </c>
      <c r="D290" s="26"/>
      <c r="E290" s="26"/>
    </row>
    <row r="291" spans="1:5" s="16" customFormat="1" ht="12.95" customHeight="1">
      <c r="A291" s="26" t="s">
        <v>1721</v>
      </c>
      <c r="B291" s="26"/>
      <c r="C291" s="26" t="s">
        <v>1722</v>
      </c>
      <c r="D291" s="26"/>
      <c r="E291" s="26"/>
    </row>
    <row r="292" spans="1:5" s="16" customFormat="1" ht="12.95" customHeight="1">
      <c r="A292" s="26" t="s">
        <v>1721</v>
      </c>
      <c r="B292" s="26"/>
      <c r="C292" s="26" t="s">
        <v>1722</v>
      </c>
      <c r="D292" s="26"/>
      <c r="E292" s="26"/>
    </row>
    <row r="293" spans="1:5" s="16" customFormat="1" ht="12.95" customHeight="1">
      <c r="A293" s="26" t="s">
        <v>1723</v>
      </c>
      <c r="B293" s="26"/>
      <c r="C293" s="26" t="s">
        <v>1724</v>
      </c>
      <c r="D293" s="26"/>
      <c r="E293" s="26"/>
    </row>
    <row r="294" spans="1:5" s="16" customFormat="1" ht="12.95" customHeight="1">
      <c r="A294" s="26" t="s">
        <v>1725</v>
      </c>
      <c r="B294" s="26"/>
      <c r="C294" s="26" t="s">
        <v>1726</v>
      </c>
      <c r="D294" s="26"/>
      <c r="E294" s="26"/>
    </row>
    <row r="295" spans="1:5" s="16" customFormat="1" ht="12.95" customHeight="1">
      <c r="A295" s="26" t="s">
        <v>1727</v>
      </c>
      <c r="B295" s="26"/>
      <c r="C295" s="26" t="s">
        <v>1728</v>
      </c>
      <c r="D295" s="26"/>
      <c r="E295" s="26"/>
    </row>
    <row r="296" spans="1:5" s="16" customFormat="1" ht="12.95" customHeight="1">
      <c r="A296" s="26" t="s">
        <v>1729</v>
      </c>
      <c r="B296" s="26"/>
      <c r="C296" s="26" t="s">
        <v>1730</v>
      </c>
      <c r="D296" s="26"/>
      <c r="E296" s="26"/>
    </row>
    <row r="297" spans="1:5" s="16" customFormat="1" ht="12.95" customHeight="1">
      <c r="A297" s="26" t="s">
        <v>1731</v>
      </c>
      <c r="B297" s="26"/>
      <c r="C297" s="26" t="s">
        <v>1732</v>
      </c>
      <c r="D297" s="26"/>
      <c r="E297" s="26"/>
    </row>
    <row r="298" spans="1:5" s="16" customFormat="1" ht="12.95" customHeight="1">
      <c r="A298" s="26" t="s">
        <v>1733</v>
      </c>
      <c r="B298" s="26"/>
      <c r="C298" s="26" t="s">
        <v>1734</v>
      </c>
      <c r="D298" s="26"/>
      <c r="E298" s="26"/>
    </row>
    <row r="299" spans="1:5" s="16" customFormat="1" ht="12.95" customHeight="1">
      <c r="A299" s="26" t="s">
        <v>1735</v>
      </c>
      <c r="B299" s="26"/>
      <c r="C299" s="26" t="s">
        <v>1736</v>
      </c>
      <c r="D299" s="26"/>
      <c r="E299" s="26"/>
    </row>
    <row r="300" spans="1:5" s="16" customFormat="1" ht="12.95" customHeight="1">
      <c r="A300" s="26" t="s">
        <v>1737</v>
      </c>
      <c r="B300" s="26"/>
      <c r="C300" s="26" t="s">
        <v>1738</v>
      </c>
      <c r="D300" s="26"/>
      <c r="E300" s="26"/>
    </row>
    <row r="301" spans="1:5" s="16" customFormat="1" ht="12.95" customHeight="1">
      <c r="A301" s="26" t="s">
        <v>1739</v>
      </c>
      <c r="B301" s="26"/>
      <c r="C301" s="26" t="s">
        <v>1740</v>
      </c>
      <c r="D301" s="26"/>
      <c r="E301" s="26"/>
    </row>
    <row r="302" spans="1:5" s="16" customFormat="1" ht="12.95" customHeight="1">
      <c r="A302" s="26" t="s">
        <v>1741</v>
      </c>
      <c r="B302" s="26"/>
      <c r="C302" s="26" t="s">
        <v>1742</v>
      </c>
      <c r="D302" s="26"/>
      <c r="E302" s="26"/>
    </row>
    <row r="303" spans="1:5" s="16" customFormat="1" ht="12.95" customHeight="1">
      <c r="A303" s="26" t="s">
        <v>416</v>
      </c>
      <c r="B303" s="26"/>
      <c r="C303" s="26" t="s">
        <v>1743</v>
      </c>
      <c r="D303" s="26"/>
      <c r="E303" s="26"/>
    </row>
    <row r="304" spans="1:5" s="16" customFormat="1" ht="12.95" customHeight="1">
      <c r="A304" s="26" t="s">
        <v>1744</v>
      </c>
      <c r="B304" s="26"/>
      <c r="C304" s="26" t="s">
        <v>1745</v>
      </c>
      <c r="D304" s="26"/>
      <c r="E304" s="26"/>
    </row>
    <row r="305" spans="1:5" s="16" customFormat="1" ht="12.95" customHeight="1">
      <c r="A305" s="26" t="s">
        <v>1746</v>
      </c>
      <c r="B305" s="26"/>
      <c r="C305" s="26" t="s">
        <v>1747</v>
      </c>
      <c r="D305" s="26"/>
      <c r="E305" s="26"/>
    </row>
    <row r="306" spans="1:5" s="16" customFormat="1" ht="12.95" customHeight="1">
      <c r="A306" s="26" t="s">
        <v>263</v>
      </c>
      <c r="B306" s="26"/>
      <c r="C306" s="26" t="s">
        <v>1748</v>
      </c>
      <c r="D306" s="26"/>
      <c r="E306" s="26"/>
    </row>
    <row r="307" spans="1:5" s="16" customFormat="1" ht="12.95" customHeight="1">
      <c r="A307" s="26" t="s">
        <v>81</v>
      </c>
      <c r="B307" s="26"/>
      <c r="C307" s="26" t="s">
        <v>1749</v>
      </c>
      <c r="D307" s="26"/>
      <c r="E307" s="26"/>
    </row>
    <row r="308" spans="1:5" s="16" customFormat="1" ht="12.95" customHeight="1">
      <c r="A308" s="26" t="s">
        <v>1750</v>
      </c>
      <c r="B308" s="26"/>
      <c r="C308" s="26" t="s">
        <v>1751</v>
      </c>
      <c r="D308" s="26"/>
      <c r="E308" s="26"/>
    </row>
    <row r="309" spans="1:5" s="16" customFormat="1" ht="12.95" customHeight="1">
      <c r="A309" s="26" t="s">
        <v>1752</v>
      </c>
      <c r="B309" s="26"/>
      <c r="C309" s="26" t="s">
        <v>1753</v>
      </c>
      <c r="D309" s="26"/>
      <c r="E309" s="26"/>
    </row>
    <row r="310" spans="1:5" s="16" customFormat="1" ht="12.95" customHeight="1">
      <c r="A310" s="26" t="s">
        <v>89</v>
      </c>
      <c r="B310" s="26"/>
      <c r="C310" s="26" t="s">
        <v>1754</v>
      </c>
      <c r="D310" s="26"/>
      <c r="E310" s="26"/>
    </row>
    <row r="311" spans="1:5" s="16" customFormat="1" ht="12.95" customHeight="1">
      <c r="A311" s="26" t="s">
        <v>1498</v>
      </c>
      <c r="B311" s="26"/>
      <c r="C311" s="26" t="s">
        <v>1755</v>
      </c>
      <c r="D311" s="26"/>
      <c r="E311" s="26"/>
    </row>
    <row r="312" spans="1:5" s="16" customFormat="1" ht="12.95" customHeight="1">
      <c r="A312" s="26" t="s">
        <v>330</v>
      </c>
      <c r="B312" s="26"/>
      <c r="C312" s="26" t="s">
        <v>42</v>
      </c>
      <c r="D312" s="26"/>
      <c r="E312" s="26"/>
    </row>
    <row r="313" spans="1:5" s="16" customFormat="1" ht="12.95" customHeight="1">
      <c r="A313" s="26" t="s">
        <v>98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1756</v>
      </c>
      <c r="B314" s="26"/>
      <c r="C314" s="26" t="s">
        <v>1757</v>
      </c>
      <c r="D314" s="26"/>
      <c r="E314" s="26"/>
    </row>
    <row r="315" spans="1:5" s="16" customFormat="1" ht="12.95" customHeight="1">
      <c r="A315" s="26" t="s">
        <v>1758</v>
      </c>
      <c r="B315" s="26"/>
      <c r="C315" s="26" t="s">
        <v>1759</v>
      </c>
      <c r="D315" s="26"/>
      <c r="E315" s="26"/>
    </row>
    <row r="316" spans="1:5" s="16" customFormat="1" ht="12.95" customHeight="1">
      <c r="A316" s="26" t="s">
        <v>442</v>
      </c>
      <c r="B316" s="26"/>
      <c r="C316" s="26" t="s">
        <v>1760</v>
      </c>
      <c r="D316" s="26"/>
      <c r="E316" s="26"/>
    </row>
    <row r="317" spans="1:5" s="16" customFormat="1" ht="12.95" customHeight="1">
      <c r="A317" s="26" t="s">
        <v>1761</v>
      </c>
      <c r="B317" s="26"/>
      <c r="C317" s="26" t="s">
        <v>1762</v>
      </c>
      <c r="D317" s="26"/>
      <c r="E317" s="26"/>
    </row>
    <row r="318" spans="1:5" s="16" customFormat="1" ht="12.95" customHeight="1">
      <c r="A318" s="26" t="s">
        <v>1763</v>
      </c>
      <c r="B318" s="26"/>
      <c r="C318" s="26" t="s">
        <v>1764</v>
      </c>
      <c r="D318" s="26"/>
      <c r="E318" s="26"/>
    </row>
    <row r="319" spans="1:5" s="16" customFormat="1" ht="12.95" customHeight="1">
      <c r="A319" s="26" t="s">
        <v>1765</v>
      </c>
      <c r="B319" s="26"/>
      <c r="C319" s="26" t="s">
        <v>1766</v>
      </c>
      <c r="D319" s="26"/>
      <c r="E319" s="26"/>
    </row>
    <row r="320" spans="1:5" s="16" customFormat="1" ht="12.95" customHeight="1">
      <c r="A320" s="26" t="s">
        <v>1767</v>
      </c>
      <c r="B320" s="26"/>
      <c r="C320" s="26" t="s">
        <v>1768</v>
      </c>
      <c r="D320" s="26"/>
      <c r="E320" s="26"/>
    </row>
    <row r="321" spans="1:5" s="16" customFormat="1" ht="12.95" customHeight="1">
      <c r="A321" s="26" t="s">
        <v>1769</v>
      </c>
      <c r="B321" s="26"/>
      <c r="C321" s="26" t="s">
        <v>1770</v>
      </c>
      <c r="D321" s="26"/>
      <c r="E321" s="26"/>
    </row>
    <row r="322" spans="1:5" s="16" customFormat="1" ht="12.95" customHeight="1">
      <c r="A322" s="26" t="s">
        <v>1771</v>
      </c>
      <c r="B322" s="26"/>
      <c r="C322" s="26" t="s">
        <v>1772</v>
      </c>
      <c r="D322" s="26"/>
      <c r="E322" s="26"/>
    </row>
    <row r="323" spans="1:5" s="16" customFormat="1" ht="12.95" customHeight="1">
      <c r="A323" s="26" t="s">
        <v>1773</v>
      </c>
      <c r="B323" s="26"/>
      <c r="C323" s="26" t="s">
        <v>1774</v>
      </c>
      <c r="D323" s="26"/>
      <c r="E323" s="26"/>
    </row>
    <row r="324" spans="1:5" s="16" customFormat="1" ht="12.95" customHeight="1">
      <c r="A324" s="26" t="s">
        <v>1775</v>
      </c>
      <c r="B324" s="26"/>
      <c r="C324" s="26" t="s">
        <v>1776</v>
      </c>
      <c r="D324" s="26"/>
      <c r="E324" s="26"/>
    </row>
    <row r="325" spans="1:5" s="16" customFormat="1" ht="12.95" customHeight="1">
      <c r="A325" s="26" t="s">
        <v>1777</v>
      </c>
      <c r="B325" s="26"/>
      <c r="C325" s="26" t="s">
        <v>1778</v>
      </c>
      <c r="D325" s="26"/>
      <c r="E325" s="26"/>
    </row>
    <row r="326" spans="1:5" s="16" customFormat="1" ht="12.95" customHeight="1">
      <c r="A326" s="26" t="s">
        <v>1779</v>
      </c>
      <c r="B326" s="26"/>
      <c r="C326" s="26" t="s">
        <v>1780</v>
      </c>
      <c r="D326" s="26"/>
      <c r="E326" s="26"/>
    </row>
    <row r="327" spans="1:5" s="16" customFormat="1" ht="12.95" customHeight="1">
      <c r="A327" s="26" t="s">
        <v>1781</v>
      </c>
      <c r="B327" s="26"/>
      <c r="C327" s="26" t="s">
        <v>1782</v>
      </c>
      <c r="D327" s="26"/>
      <c r="E327" s="26"/>
    </row>
    <row r="328" spans="1:5" s="16" customFormat="1" ht="12.95" customHeight="1">
      <c r="A328" s="26" t="s">
        <v>1783</v>
      </c>
      <c r="B328" s="26"/>
      <c r="C328" s="26" t="s">
        <v>1784</v>
      </c>
      <c r="D328" s="26"/>
      <c r="E328" s="26"/>
    </row>
    <row r="329" spans="1:5" s="16" customFormat="1" ht="12.95" customHeight="1">
      <c r="A329" s="26" t="s">
        <v>1785</v>
      </c>
      <c r="B329" s="26"/>
      <c r="C329" s="26" t="s">
        <v>1784</v>
      </c>
      <c r="D329" s="26"/>
      <c r="E329" s="26"/>
    </row>
    <row r="330" spans="1:5" s="16" customFormat="1" ht="12.95" customHeight="1">
      <c r="A330" s="26" t="s">
        <v>1786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1788</v>
      </c>
      <c r="B331" s="26"/>
      <c r="C331" s="26" t="s">
        <v>1789</v>
      </c>
      <c r="D331" s="26"/>
      <c r="E331" s="26"/>
    </row>
    <row r="332" spans="1:5" s="16" customFormat="1" ht="26.1" customHeight="1">
      <c r="A332" s="26" t="s">
        <v>1790</v>
      </c>
      <c r="B332" s="26"/>
      <c r="C332" s="26" t="s">
        <v>1791</v>
      </c>
      <c r="D332" s="26"/>
      <c r="E332" s="26"/>
    </row>
    <row r="333" spans="1:5" s="16" customFormat="1" ht="12.95" customHeight="1">
      <c r="A333" s="26" t="s">
        <v>1792</v>
      </c>
      <c r="B333" s="26"/>
      <c r="C333" s="26" t="s">
        <v>1793</v>
      </c>
      <c r="D333" s="26"/>
      <c r="E333" s="26"/>
    </row>
    <row r="334" spans="1:5" s="16" customFormat="1" ht="12.95" customHeight="1">
      <c r="A334" s="26" t="s">
        <v>1794</v>
      </c>
      <c r="B334" s="26"/>
      <c r="C334" s="26" t="s">
        <v>1795</v>
      </c>
      <c r="D334" s="26"/>
      <c r="E334" s="26"/>
    </row>
    <row r="335" spans="1:5" s="16" customFormat="1" ht="12.95" customHeight="1">
      <c r="A335" s="26" t="s">
        <v>1796</v>
      </c>
      <c r="B335" s="26"/>
      <c r="C335" s="26" t="s">
        <v>1797</v>
      </c>
      <c r="D335" s="26"/>
      <c r="E335" s="26"/>
    </row>
    <row r="336" spans="1:5" s="16" customFormat="1" ht="12.95" customHeight="1">
      <c r="A336" s="26" t="s">
        <v>1798</v>
      </c>
      <c r="B336" s="26"/>
      <c r="C336" s="26" t="s">
        <v>1799</v>
      </c>
      <c r="D336" s="26"/>
      <c r="E336" s="26"/>
    </row>
    <row r="337" spans="1:5" s="16" customFormat="1" ht="12.95" customHeight="1">
      <c r="A337" s="26" t="s">
        <v>1800</v>
      </c>
      <c r="B337" s="26"/>
      <c r="C337" s="26" t="s">
        <v>1801</v>
      </c>
      <c r="D337" s="26"/>
      <c r="E337" s="26"/>
    </row>
    <row r="338" spans="1:5" s="16" customFormat="1" ht="12.95" customHeight="1">
      <c r="A338" s="26" t="s">
        <v>1038</v>
      </c>
      <c r="B338" s="26"/>
      <c r="C338" s="26" t="s">
        <v>1799</v>
      </c>
      <c r="D338" s="26"/>
      <c r="E338" s="26"/>
    </row>
    <row r="339" spans="1:5" s="16" customFormat="1" ht="12.95" customHeight="1">
      <c r="A339" s="26" t="s">
        <v>1802</v>
      </c>
      <c r="B339" s="26"/>
      <c r="C339" s="26" t="s">
        <v>1801</v>
      </c>
      <c r="D339" s="26"/>
      <c r="E339" s="26"/>
    </row>
    <row r="340" spans="1:5" s="16" customFormat="1" ht="12.95" customHeight="1">
      <c r="A340" s="26" t="s">
        <v>1803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1805</v>
      </c>
      <c r="B341" s="26"/>
      <c r="C341" s="26" t="s">
        <v>1806</v>
      </c>
      <c r="D341" s="26"/>
      <c r="E341" s="26"/>
    </row>
    <row r="342" spans="1:5" s="16" customFormat="1" ht="12.95" customHeight="1">
      <c r="A342" s="26" t="s">
        <v>1807</v>
      </c>
      <c r="B342" s="26"/>
      <c r="C342" s="26" t="s">
        <v>1808</v>
      </c>
      <c r="D342" s="26"/>
      <c r="E342" s="26"/>
    </row>
    <row r="343" spans="1:5" s="16" customFormat="1" ht="12.95" customHeight="1">
      <c r="A343" s="26" t="s">
        <v>1809</v>
      </c>
      <c r="B343" s="26"/>
      <c r="C343" s="26" t="s">
        <v>1810</v>
      </c>
      <c r="D343" s="26"/>
      <c r="E343" s="26"/>
    </row>
    <row r="344" spans="1:5" s="16" customFormat="1" ht="12.95" customHeight="1">
      <c r="A344" s="26" t="s">
        <v>1811</v>
      </c>
      <c r="B344" s="26"/>
      <c r="C344" s="26" t="s">
        <v>1812</v>
      </c>
      <c r="D344" s="26"/>
      <c r="E344" s="26"/>
    </row>
    <row r="345" spans="1:5" s="16" customFormat="1" ht="12.95" customHeight="1">
      <c r="A345" s="26" t="s">
        <v>1813</v>
      </c>
      <c r="B345" s="26"/>
      <c r="C345" s="26" t="s">
        <v>1814</v>
      </c>
      <c r="D345" s="26"/>
      <c r="E345" s="26"/>
    </row>
    <row r="346" spans="1:5" s="16" customFormat="1" ht="12.95" customHeight="1">
      <c r="A346" s="26" t="s">
        <v>1815</v>
      </c>
      <c r="B346" s="26"/>
      <c r="C346" s="26" t="s">
        <v>1816</v>
      </c>
      <c r="D346" s="26"/>
      <c r="E346" s="26"/>
    </row>
    <row r="347" spans="1:5" s="16" customFormat="1" ht="12.95" customHeight="1">
      <c r="A347" s="26" t="s">
        <v>1817</v>
      </c>
      <c r="B347" s="26"/>
      <c r="C347" s="26" t="s">
        <v>1818</v>
      </c>
      <c r="D347" s="26"/>
      <c r="E347" s="26"/>
    </row>
    <row r="348" spans="1:5" s="16" customFormat="1" ht="12.95" customHeight="1">
      <c r="A348" s="26" t="s">
        <v>1819</v>
      </c>
      <c r="B348" s="26"/>
      <c r="C348" s="26" t="s">
        <v>1820</v>
      </c>
      <c r="D348" s="26"/>
      <c r="E348" s="26"/>
    </row>
    <row r="349" spans="1:5" s="16" customFormat="1" ht="12.95" customHeight="1">
      <c r="A349" s="26" t="s">
        <v>1821</v>
      </c>
      <c r="B349" s="26"/>
      <c r="C349" s="26" t="s">
        <v>1822</v>
      </c>
      <c r="D349" s="26"/>
      <c r="E349" s="26"/>
    </row>
    <row r="350" spans="1:5" s="16" customFormat="1" ht="12.95" customHeight="1">
      <c r="A350" s="26" t="s">
        <v>1823</v>
      </c>
      <c r="B350" s="26"/>
      <c r="C350" s="26" t="s">
        <v>1824</v>
      </c>
      <c r="D350" s="26"/>
      <c r="E350" s="26"/>
    </row>
    <row r="351" spans="1:5" s="16" customFormat="1" ht="12.95" customHeight="1">
      <c r="A351" s="26" t="s">
        <v>1825</v>
      </c>
      <c r="B351" s="26"/>
      <c r="C351" s="26" t="s">
        <v>1826</v>
      </c>
      <c r="D351" s="26"/>
      <c r="E351" s="26"/>
    </row>
    <row r="352" spans="1:5" s="16" customFormat="1" ht="12.95" customHeight="1">
      <c r="A352" s="26" t="s">
        <v>1827</v>
      </c>
      <c r="B352" s="26"/>
      <c r="C352" s="26" t="s">
        <v>1828</v>
      </c>
      <c r="D352" s="26"/>
      <c r="E352" s="26"/>
    </row>
    <row r="353" spans="1:5" s="16" customFormat="1" ht="12.95" customHeight="1">
      <c r="A353" s="26" t="s">
        <v>1829</v>
      </c>
      <c r="B353" s="26"/>
      <c r="C353" s="26" t="s">
        <v>1830</v>
      </c>
      <c r="D353" s="26"/>
      <c r="E353" s="26"/>
    </row>
    <row r="354" spans="1:5" s="16" customFormat="1" ht="12.95" customHeight="1">
      <c r="A354" s="26" t="s">
        <v>1831</v>
      </c>
      <c r="B354" s="26"/>
      <c r="C354" s="26" t="s">
        <v>1832</v>
      </c>
      <c r="D354" s="26"/>
      <c r="E354" s="26"/>
    </row>
    <row r="355" spans="1:5" s="16" customFormat="1" ht="12.95" customHeight="1">
      <c r="A355" s="26" t="s">
        <v>1833</v>
      </c>
      <c r="B355" s="26"/>
      <c r="C355" s="26" t="s">
        <v>1834</v>
      </c>
      <c r="D355" s="26"/>
      <c r="E355" s="26"/>
    </row>
    <row r="356" spans="1:5" s="16" customFormat="1" ht="12.95" customHeight="1">
      <c r="A356" s="26" t="s">
        <v>1835</v>
      </c>
      <c r="B356" s="26"/>
      <c r="C356" s="26" t="s">
        <v>1836</v>
      </c>
      <c r="D356" s="26"/>
      <c r="E356" s="26"/>
    </row>
    <row r="357" spans="1:5" s="16" customFormat="1" ht="12.95" customHeight="1">
      <c r="A357" s="26" t="s">
        <v>1837</v>
      </c>
      <c r="B357" s="26"/>
      <c r="C357" s="26" t="s">
        <v>1838</v>
      </c>
      <c r="D357" s="26"/>
      <c r="E357" s="26"/>
    </row>
    <row r="358" spans="1:5" s="16" customFormat="1" ht="12.95" customHeight="1">
      <c r="A358" s="26" t="s">
        <v>1839</v>
      </c>
      <c r="B358" s="26"/>
      <c r="C358" s="26" t="s">
        <v>1840</v>
      </c>
      <c r="D358" s="26"/>
      <c r="E358" s="26"/>
    </row>
    <row r="359" spans="1:5" s="16" customFormat="1" ht="12.95" customHeight="1">
      <c r="A359" s="26" t="s">
        <v>1841</v>
      </c>
      <c r="B359" s="26"/>
      <c r="C359" s="26" t="s">
        <v>1842</v>
      </c>
      <c r="D359" s="26"/>
      <c r="E359" s="26"/>
    </row>
    <row r="360" spans="1:5" s="16" customFormat="1" ht="12.95" customHeight="1">
      <c r="A360" s="26" t="s">
        <v>1843</v>
      </c>
      <c r="B360" s="26"/>
      <c r="C360" s="26" t="s">
        <v>1844</v>
      </c>
      <c r="D360" s="26"/>
      <c r="E360" s="26"/>
    </row>
    <row r="361" spans="1:5" s="16" customFormat="1" ht="12.95" customHeight="1">
      <c r="A361" s="26" t="s">
        <v>1845</v>
      </c>
      <c r="B361" s="26"/>
      <c r="C361" s="26" t="s">
        <v>1846</v>
      </c>
      <c r="D361" s="26"/>
      <c r="E361" s="26"/>
    </row>
    <row r="362" spans="1:5" s="16" customFormat="1" ht="12.95" customHeight="1">
      <c r="A362" s="26" t="s">
        <v>1847</v>
      </c>
      <c r="B362" s="26"/>
      <c r="C362" s="26" t="s">
        <v>1848</v>
      </c>
      <c r="D362" s="26"/>
      <c r="E362" s="26"/>
    </row>
    <row r="363" spans="1:5" s="16" customFormat="1" ht="12.95" customHeight="1">
      <c r="A363" s="26" t="s">
        <v>1849</v>
      </c>
      <c r="B363" s="26"/>
      <c r="C363" s="26" t="s">
        <v>1850</v>
      </c>
      <c r="D363" s="26"/>
      <c r="E363" s="26"/>
    </row>
    <row r="364" spans="1:5" s="16" customFormat="1" ht="12.95" customHeight="1">
      <c r="A364" s="26" t="s">
        <v>1851</v>
      </c>
      <c r="B364" s="26"/>
      <c r="C364" s="26" t="s">
        <v>1852</v>
      </c>
      <c r="D364" s="26"/>
      <c r="E364" s="26"/>
    </row>
    <row r="365" spans="1:5" s="16" customFormat="1" ht="12.95" customHeight="1">
      <c r="A365" s="26" t="s">
        <v>277</v>
      </c>
      <c r="B365" s="26"/>
      <c r="C365" s="26" t="s">
        <v>1853</v>
      </c>
      <c r="D365" s="26"/>
      <c r="E365" s="26"/>
    </row>
    <row r="366" spans="1:5" s="16" customFormat="1" ht="12.95" customHeight="1">
      <c r="A366" s="26" t="s">
        <v>1854</v>
      </c>
      <c r="B366" s="26"/>
      <c r="C366" s="26" t="s">
        <v>1852</v>
      </c>
      <c r="D366" s="26"/>
      <c r="E366" s="26"/>
    </row>
    <row r="367" spans="1:5" s="16" customFormat="1" ht="12.95" customHeight="1">
      <c r="A367" s="26" t="s">
        <v>1855</v>
      </c>
      <c r="B367" s="26"/>
      <c r="C367" s="26" t="s">
        <v>1853</v>
      </c>
      <c r="D367" s="26"/>
      <c r="E367" s="26"/>
    </row>
    <row r="368" spans="1:5" s="16" customFormat="1" ht="12.95" customHeight="1">
      <c r="A368" s="26" t="s">
        <v>1856</v>
      </c>
      <c r="B368" s="26"/>
      <c r="C368" s="26" t="s">
        <v>1852</v>
      </c>
      <c r="D368" s="26"/>
      <c r="E368" s="26"/>
    </row>
    <row r="369" spans="1:5" s="16" customFormat="1" ht="12.95" customHeight="1">
      <c r="A369" s="26" t="s">
        <v>1857</v>
      </c>
      <c r="B369" s="26"/>
      <c r="C369" s="26" t="s">
        <v>1852</v>
      </c>
      <c r="D369" s="26"/>
      <c r="E369" s="26"/>
    </row>
    <row r="370" spans="1:5" s="16" customFormat="1" ht="12.95" customHeight="1">
      <c r="A370" s="26" t="s">
        <v>1858</v>
      </c>
      <c r="B370" s="26"/>
      <c r="C370" s="26" t="s">
        <v>1859</v>
      </c>
      <c r="D370" s="26"/>
      <c r="E370" s="26"/>
    </row>
    <row r="371" spans="1:5" s="16" customFormat="1" ht="12.95" customHeight="1">
      <c r="A371" s="26" t="s">
        <v>1860</v>
      </c>
      <c r="B371" s="26"/>
      <c r="C371" s="26" t="s">
        <v>1861</v>
      </c>
      <c r="D371" s="26"/>
      <c r="E371" s="26"/>
    </row>
    <row r="372" spans="1:5" s="16" customFormat="1" ht="12.95" customHeight="1">
      <c r="A372" s="26" t="s">
        <v>1862</v>
      </c>
      <c r="B372" s="26"/>
      <c r="C372" s="26" t="s">
        <v>1863</v>
      </c>
      <c r="D372" s="26"/>
      <c r="E372" s="26"/>
    </row>
    <row r="373" spans="1:5" s="16" customFormat="1" ht="12.95" customHeight="1">
      <c r="A373" s="26" t="s">
        <v>1864</v>
      </c>
      <c r="B373" s="26"/>
      <c r="C373" s="26" t="s">
        <v>1865</v>
      </c>
      <c r="D373" s="26"/>
      <c r="E373" s="26"/>
    </row>
    <row r="374" spans="1:5" s="16" customFormat="1" ht="12.95" customHeight="1">
      <c r="A374" s="26" t="s">
        <v>1866</v>
      </c>
      <c r="B374" s="26"/>
      <c r="C374" s="26" t="s">
        <v>1867</v>
      </c>
      <c r="D374" s="26"/>
      <c r="E374" s="26"/>
    </row>
    <row r="375" spans="1:5" s="16" customFormat="1" ht="12.95" customHeight="1">
      <c r="A375" s="26" t="s">
        <v>1868</v>
      </c>
      <c r="B375" s="26"/>
      <c r="C375" s="26" t="s">
        <v>1869</v>
      </c>
      <c r="D375" s="26"/>
      <c r="E375" s="26"/>
    </row>
    <row r="376" spans="1:5" s="16" customFormat="1" ht="12.95" customHeight="1">
      <c r="A376" s="26" t="s">
        <v>1870</v>
      </c>
      <c r="B376" s="26"/>
      <c r="C376" s="26" t="s">
        <v>1871</v>
      </c>
      <c r="D376" s="26"/>
      <c r="E376" s="26"/>
    </row>
    <row r="377" spans="1:5" s="16" customFormat="1" ht="12.95" customHeight="1">
      <c r="A377" s="26" t="s">
        <v>1872</v>
      </c>
      <c r="B377" s="26"/>
      <c r="C377" s="26" t="s">
        <v>1873</v>
      </c>
      <c r="D377" s="26"/>
      <c r="E377" s="26"/>
    </row>
    <row r="378" spans="1:5" s="16" customFormat="1" ht="12.95" customHeight="1">
      <c r="A378" s="26" t="s">
        <v>1874</v>
      </c>
      <c r="B378" s="26"/>
      <c r="C378" s="26" t="s">
        <v>1875</v>
      </c>
      <c r="D378" s="26"/>
      <c r="E378" s="26"/>
    </row>
    <row r="379" spans="1:5" s="16" customFormat="1" ht="12.95" customHeight="1">
      <c r="A379" s="26" t="s">
        <v>1876</v>
      </c>
      <c r="B379" s="26"/>
      <c r="C379" s="26" t="s">
        <v>1871</v>
      </c>
      <c r="D379" s="26"/>
      <c r="E379" s="26"/>
    </row>
    <row r="380" spans="1:5" s="16" customFormat="1" ht="12.95" customHeight="1">
      <c r="A380" s="26" t="s">
        <v>1877</v>
      </c>
      <c r="B380" s="26"/>
      <c r="C380" s="26" t="s">
        <v>1873</v>
      </c>
      <c r="D380" s="26"/>
      <c r="E380" s="26"/>
    </row>
    <row r="381" spans="1:5" s="16" customFormat="1" ht="12.95" customHeight="1">
      <c r="A381" s="26" t="s">
        <v>1878</v>
      </c>
      <c r="B381" s="26"/>
      <c r="C381" s="26" t="s">
        <v>1875</v>
      </c>
      <c r="D381" s="26"/>
      <c r="E381" s="26"/>
    </row>
    <row r="382" spans="1:5" s="16" customFormat="1" ht="12.95" customHeight="1">
      <c r="A382" s="26" t="s">
        <v>1879</v>
      </c>
      <c r="B382" s="26"/>
      <c r="C382" s="26" t="s">
        <v>1869</v>
      </c>
      <c r="D382" s="26"/>
      <c r="E382" s="26"/>
    </row>
    <row r="383" spans="1:5" s="16" customFormat="1" ht="12.95" customHeight="1">
      <c r="A383" s="26" t="s">
        <v>1880</v>
      </c>
      <c r="B383" s="26"/>
      <c r="C383" s="26" t="s">
        <v>1881</v>
      </c>
      <c r="D383" s="26"/>
      <c r="E383" s="26"/>
    </row>
    <row r="384" spans="1:5" s="16" customFormat="1" ht="12.95" customHeight="1">
      <c r="A384" s="26" t="s">
        <v>1882</v>
      </c>
      <c r="B384" s="26"/>
      <c r="C384" s="26" t="s">
        <v>1883</v>
      </c>
      <c r="D384" s="26"/>
      <c r="E384" s="26"/>
    </row>
    <row r="385" spans="1:5" s="16" customFormat="1" ht="12.95" customHeight="1">
      <c r="A385" s="26" t="s">
        <v>1884</v>
      </c>
      <c r="B385" s="26"/>
      <c r="C385" s="26" t="s">
        <v>1885</v>
      </c>
      <c r="D385" s="26"/>
      <c r="E385" s="26"/>
    </row>
    <row r="386" spans="1:5" s="16" customFormat="1" ht="12.95" customHeight="1">
      <c r="A386" s="26" t="s">
        <v>1886</v>
      </c>
      <c r="B386" s="26"/>
      <c r="C386" s="26" t="s">
        <v>1887</v>
      </c>
      <c r="D386" s="26"/>
      <c r="E386" s="26"/>
    </row>
    <row r="387" spans="1:5" s="16" customFormat="1" ht="12.95" customHeight="1">
      <c r="A387" s="26" t="s">
        <v>1888</v>
      </c>
      <c r="B387" s="26"/>
      <c r="C387" s="26" t="s">
        <v>1889</v>
      </c>
      <c r="D387" s="26"/>
      <c r="E387" s="26"/>
    </row>
    <row r="388" spans="1:5" s="16" customFormat="1" ht="26.1" customHeight="1">
      <c r="A388" s="26" t="s">
        <v>1890</v>
      </c>
      <c r="B388" s="26"/>
      <c r="C388" s="26" t="s">
        <v>1891</v>
      </c>
      <c r="D388" s="26"/>
      <c r="E388" s="26"/>
    </row>
    <row r="389" spans="1:5" s="16" customFormat="1" ht="12.95" customHeight="1">
      <c r="A389" s="26" t="s">
        <v>1892</v>
      </c>
      <c r="B389" s="26"/>
      <c r="C389" s="26" t="s">
        <v>1893</v>
      </c>
      <c r="D389" s="26"/>
      <c r="E389" s="26"/>
    </row>
    <row r="390" spans="1:5" s="16" customFormat="1" ht="12.95" customHeight="1">
      <c r="A390" s="26" t="s">
        <v>1894</v>
      </c>
      <c r="B390" s="26"/>
      <c r="C390" s="26" t="s">
        <v>1895</v>
      </c>
      <c r="D390" s="26"/>
      <c r="E390" s="26"/>
    </row>
    <row r="391" spans="1:5" s="16" customFormat="1" ht="12.95" customHeight="1">
      <c r="A391" s="26" t="s">
        <v>1896</v>
      </c>
      <c r="B391" s="26"/>
      <c r="C391" s="26" t="s">
        <v>1897</v>
      </c>
      <c r="D391" s="26"/>
      <c r="E391" s="26"/>
    </row>
    <row r="392" spans="1:5" s="16" customFormat="1" ht="12.95" customHeight="1">
      <c r="A392" s="26" t="s">
        <v>1898</v>
      </c>
      <c r="B392" s="26"/>
      <c r="C392" s="26" t="s">
        <v>1759</v>
      </c>
      <c r="D392" s="26"/>
      <c r="E392" s="26"/>
    </row>
    <row r="393" spans="1:5" s="16" customFormat="1" ht="12.95" customHeight="1">
      <c r="A393" s="26" t="s">
        <v>1899</v>
      </c>
      <c r="B393" s="26"/>
      <c r="C393" s="26" t="s">
        <v>1900</v>
      </c>
      <c r="D393" s="26"/>
      <c r="E393" s="26"/>
    </row>
    <row r="394" spans="1:5" s="16" customFormat="1" ht="12.95" customHeight="1">
      <c r="A394" s="26" t="s">
        <v>1901</v>
      </c>
      <c r="B394" s="26"/>
      <c r="C394" s="26" t="s">
        <v>1902</v>
      </c>
      <c r="D394" s="26"/>
      <c r="E394" s="26"/>
    </row>
    <row r="395" spans="1:5" s="16" customFormat="1" ht="12.95" customHeight="1">
      <c r="A395" s="26" t="s">
        <v>1903</v>
      </c>
      <c r="B395" s="26"/>
      <c r="C395" s="26" t="s">
        <v>1904</v>
      </c>
      <c r="D395" s="26"/>
      <c r="E395" s="26"/>
    </row>
    <row r="396" spans="1:5" s="16" customFormat="1" ht="12.95" customHeight="1">
      <c r="A396" s="26" t="s">
        <v>1905</v>
      </c>
      <c r="B396" s="26"/>
      <c r="C396" s="26" t="s">
        <v>1906</v>
      </c>
      <c r="D396" s="26"/>
      <c r="E396" s="26"/>
    </row>
    <row r="397" spans="1:5" s="16" customFormat="1" ht="12.95" customHeight="1">
      <c r="A397" s="26" t="s">
        <v>1907</v>
      </c>
      <c r="B397" s="26"/>
      <c r="C397" s="26" t="s">
        <v>1908</v>
      </c>
      <c r="D397" s="26"/>
      <c r="E397" s="26"/>
    </row>
    <row r="398" spans="1:5" s="16" customFormat="1" ht="12.95" customHeight="1">
      <c r="A398" s="26" t="s">
        <v>1909</v>
      </c>
      <c r="B398" s="26"/>
      <c r="C398" s="26" t="s">
        <v>1910</v>
      </c>
      <c r="D398" s="26"/>
      <c r="E398" s="26"/>
    </row>
    <row r="399" spans="1:5" s="16" customFormat="1" ht="12.95" customHeight="1">
      <c r="A399" s="26" t="s">
        <v>1911</v>
      </c>
      <c r="B399" s="26"/>
      <c r="C399" s="26" t="s">
        <v>1912</v>
      </c>
      <c r="D399" s="26"/>
      <c r="E399" s="26"/>
    </row>
    <row r="400" spans="1:5" s="16" customFormat="1" ht="12.95" customHeight="1">
      <c r="A400" s="26" t="s">
        <v>1913</v>
      </c>
      <c r="B400" s="26"/>
      <c r="C400" s="26" t="s">
        <v>1914</v>
      </c>
      <c r="D400" s="26"/>
      <c r="E400" s="26"/>
    </row>
    <row r="401" spans="1:5" s="16" customFormat="1" ht="12.95" customHeight="1">
      <c r="A401" s="26" t="s">
        <v>563</v>
      </c>
      <c r="B401" s="26"/>
      <c r="C401" s="26" t="s">
        <v>1915</v>
      </c>
      <c r="D401" s="26"/>
      <c r="E401" s="26"/>
    </row>
    <row r="402" spans="1:5" s="16" customFormat="1" ht="12.95" customHeight="1">
      <c r="A402" s="26" t="s">
        <v>1916</v>
      </c>
      <c r="B402" s="26"/>
      <c r="C402" s="26" t="s">
        <v>1917</v>
      </c>
      <c r="D402" s="26"/>
      <c r="E402" s="26"/>
    </row>
    <row r="403" spans="1:5" s="16" customFormat="1" ht="12.95" customHeight="1">
      <c r="A403" s="26" t="s">
        <v>1918</v>
      </c>
      <c r="B403" s="26"/>
      <c r="C403" s="26" t="s">
        <v>1919</v>
      </c>
      <c r="D403" s="26"/>
      <c r="E403" s="26"/>
    </row>
    <row r="404" spans="1:5" s="16" customFormat="1" ht="12.95" customHeight="1">
      <c r="A404" s="26" t="s">
        <v>1920</v>
      </c>
      <c r="B404" s="26"/>
      <c r="C404" s="26" t="s">
        <v>1921</v>
      </c>
      <c r="D404" s="26"/>
      <c r="E404" s="26"/>
    </row>
    <row r="405" spans="1:5" s="16" customFormat="1" ht="12.95" customHeight="1">
      <c r="A405" s="26" t="s">
        <v>1922</v>
      </c>
      <c r="B405" s="26"/>
      <c r="C405" s="26" t="s">
        <v>1923</v>
      </c>
      <c r="D405" s="26"/>
      <c r="E405" s="26"/>
    </row>
    <row r="406" spans="1:5" s="16" customFormat="1" ht="12.95" customHeight="1">
      <c r="A406" s="26" t="s">
        <v>1924</v>
      </c>
      <c r="B406" s="26"/>
      <c r="C406" s="26" t="s">
        <v>1925</v>
      </c>
      <c r="D406" s="26"/>
      <c r="E406" s="26"/>
    </row>
    <row r="407" spans="1:5" s="16" customFormat="1" ht="12.95" customHeight="1">
      <c r="A407" s="26" t="s">
        <v>1926</v>
      </c>
      <c r="B407" s="26"/>
      <c r="C407" s="26" t="s">
        <v>1927</v>
      </c>
      <c r="D407" s="26"/>
      <c r="E407" s="26"/>
    </row>
    <row r="408" spans="1:5" s="16" customFormat="1" ht="12.95" customHeight="1">
      <c r="A408" s="26" t="s">
        <v>1340</v>
      </c>
      <c r="B408" s="26"/>
      <c r="C408" s="26" t="s">
        <v>1928</v>
      </c>
      <c r="D408" s="26"/>
      <c r="E408" s="26"/>
    </row>
    <row r="409" spans="1:5" s="16" customFormat="1" ht="12.95" customHeight="1">
      <c r="A409" s="26" t="s">
        <v>1929</v>
      </c>
      <c r="B409" s="26"/>
      <c r="C409" s="26" t="s">
        <v>1919</v>
      </c>
      <c r="D409" s="26"/>
      <c r="E409" s="26"/>
    </row>
    <row r="410" spans="1:5" s="16" customFormat="1" ht="12.95" customHeight="1">
      <c r="A410" s="26" t="s">
        <v>1930</v>
      </c>
      <c r="B410" s="26"/>
      <c r="C410" s="26" t="s">
        <v>1921</v>
      </c>
      <c r="D410" s="26"/>
      <c r="E410" s="26"/>
    </row>
    <row r="411" spans="1:5" s="16" customFormat="1" ht="12.95" customHeight="1">
      <c r="A411" s="26" t="s">
        <v>1931</v>
      </c>
      <c r="B411" s="26"/>
      <c r="C411" s="26" t="s">
        <v>1925</v>
      </c>
      <c r="D411" s="26"/>
      <c r="E411" s="26"/>
    </row>
    <row r="412" spans="1:5" s="16" customFormat="1" ht="12.95" customHeight="1">
      <c r="A412" s="26" t="s">
        <v>1932</v>
      </c>
      <c r="B412" s="26"/>
      <c r="C412" s="26" t="s">
        <v>1927</v>
      </c>
      <c r="D412" s="26"/>
      <c r="E412" s="26"/>
    </row>
    <row r="413" spans="1:5" s="16" customFormat="1" ht="12.95" customHeight="1">
      <c r="A413" s="26" t="s">
        <v>1933</v>
      </c>
      <c r="B413" s="26"/>
      <c r="C413" s="26" t="s">
        <v>1928</v>
      </c>
      <c r="D413" s="26"/>
      <c r="E413" s="26"/>
    </row>
    <row r="414" spans="1:5" s="16" customFormat="1" ht="12.95" customHeight="1">
      <c r="A414" s="26" t="s">
        <v>1934</v>
      </c>
      <c r="B414" s="26"/>
      <c r="C414" s="26" t="s">
        <v>1935</v>
      </c>
      <c r="D414" s="26"/>
      <c r="E414" s="26"/>
    </row>
    <row r="415" spans="1:5" s="16" customFormat="1" ht="12.95" customHeight="1">
      <c r="A415" s="26" t="s">
        <v>1936</v>
      </c>
      <c r="B415" s="26"/>
      <c r="C415" s="26" t="s">
        <v>1937</v>
      </c>
      <c r="D415" s="26"/>
      <c r="E415" s="26"/>
    </row>
    <row r="416" spans="1:5" s="16" customFormat="1" ht="12.95" customHeight="1">
      <c r="A416" s="26" t="s">
        <v>1938</v>
      </c>
      <c r="B416" s="26"/>
      <c r="C416" s="26" t="s">
        <v>1939</v>
      </c>
      <c r="D416" s="26"/>
      <c r="E416" s="26"/>
    </row>
    <row r="417" spans="1:5" s="16" customFormat="1" ht="12.95" customHeight="1">
      <c r="A417" s="26" t="s">
        <v>1940</v>
      </c>
      <c r="B417" s="26"/>
      <c r="C417" s="26" t="s">
        <v>1941</v>
      </c>
      <c r="D417" s="26"/>
      <c r="E417" s="26"/>
    </row>
    <row r="418" spans="1:5" s="16" customFormat="1" ht="12.95" customHeight="1">
      <c r="A418" s="26" t="s">
        <v>1942</v>
      </c>
      <c r="B418" s="26"/>
      <c r="C418" s="26" t="s">
        <v>1943</v>
      </c>
      <c r="D418" s="26"/>
      <c r="E418" s="26"/>
    </row>
    <row r="419" spans="1:5" s="16" customFormat="1" ht="12.95" customHeight="1">
      <c r="A419" s="26" t="s">
        <v>1944</v>
      </c>
      <c r="B419" s="26"/>
      <c r="C419" s="26" t="s">
        <v>1945</v>
      </c>
      <c r="D419" s="26"/>
      <c r="E419" s="26"/>
    </row>
    <row r="420" spans="1:5" s="16" customFormat="1" ht="12.95" customHeight="1">
      <c r="A420" s="26" t="s">
        <v>1946</v>
      </c>
      <c r="B420" s="26"/>
      <c r="C420" s="26" t="s">
        <v>1947</v>
      </c>
      <c r="D420" s="26"/>
      <c r="E420" s="26"/>
    </row>
    <row r="421" spans="1:5" s="16" customFormat="1" ht="12.95" customHeight="1">
      <c r="A421" s="26" t="s">
        <v>1628</v>
      </c>
      <c r="B421" s="26"/>
      <c r="C421" s="26" t="s">
        <v>1948</v>
      </c>
      <c r="D421" s="26"/>
      <c r="E421" s="26"/>
    </row>
    <row r="422" spans="1:5" s="16" customFormat="1" ht="12.95" customHeight="1">
      <c r="A422" s="26" t="s">
        <v>1949</v>
      </c>
      <c r="B422" s="26"/>
      <c r="C422" s="26" t="s">
        <v>1950</v>
      </c>
      <c r="D422" s="26"/>
      <c r="E422" s="26"/>
    </row>
    <row r="423" spans="1:5" s="16" customFormat="1" ht="12.95" customHeight="1">
      <c r="A423" s="26" t="s">
        <v>1951</v>
      </c>
      <c r="B423" s="26"/>
      <c r="C423" s="26" t="s">
        <v>1952</v>
      </c>
      <c r="D423" s="26"/>
      <c r="E423" s="26"/>
    </row>
    <row r="424" spans="1:5" s="16" customFormat="1" ht="12.95" customHeight="1">
      <c r="A424" s="26" t="s">
        <v>1953</v>
      </c>
      <c r="B424" s="26"/>
      <c r="C424" s="26" t="s">
        <v>1954</v>
      </c>
      <c r="D424" s="26"/>
      <c r="E424" s="26"/>
    </row>
    <row r="425" spans="1:5" s="16" customFormat="1" ht="12.95" customHeight="1">
      <c r="A425" s="26" t="s">
        <v>1955</v>
      </c>
      <c r="B425" s="26"/>
      <c r="C425" s="26" t="s">
        <v>1948</v>
      </c>
      <c r="D425" s="26"/>
      <c r="E425" s="26"/>
    </row>
    <row r="426" spans="1:5" s="16" customFormat="1" ht="12.95" customHeight="1">
      <c r="A426" s="26" t="s">
        <v>1956</v>
      </c>
      <c r="B426" s="26"/>
      <c r="C426" s="26" t="s">
        <v>1950</v>
      </c>
      <c r="D426" s="26"/>
      <c r="E426" s="26"/>
    </row>
    <row r="427" spans="1:5" s="16" customFormat="1" ht="12.95" customHeight="1">
      <c r="A427" s="26" t="s">
        <v>1957</v>
      </c>
      <c r="B427" s="26"/>
      <c r="C427" s="26" t="s">
        <v>1952</v>
      </c>
      <c r="D427" s="26"/>
      <c r="E427" s="26"/>
    </row>
    <row r="428" spans="1:5" s="16" customFormat="1" ht="12.95" customHeight="1">
      <c r="A428" s="26" t="s">
        <v>1958</v>
      </c>
      <c r="B428" s="26"/>
      <c r="C428" s="26" t="s">
        <v>1948</v>
      </c>
      <c r="D428" s="26"/>
      <c r="E428" s="26"/>
    </row>
    <row r="429" spans="1:5" s="16" customFormat="1" ht="12.95" customHeight="1">
      <c r="A429" s="26" t="s">
        <v>1959</v>
      </c>
      <c r="B429" s="26"/>
      <c r="C429" s="26" t="s">
        <v>1960</v>
      </c>
      <c r="D429" s="26"/>
      <c r="E429" s="26"/>
    </row>
    <row r="430" spans="1:5" s="16" customFormat="1" ht="12.95" customHeight="1">
      <c r="A430" s="26" t="s">
        <v>1961</v>
      </c>
      <c r="B430" s="26"/>
      <c r="C430" s="26" t="s">
        <v>1962</v>
      </c>
      <c r="D430" s="26"/>
      <c r="E430" s="26"/>
    </row>
    <row r="431" spans="1:5" s="16" customFormat="1" ht="12.95" customHeight="1">
      <c r="A431" s="26" t="s">
        <v>1963</v>
      </c>
      <c r="B431" s="26"/>
      <c r="C431" s="26" t="s">
        <v>1964</v>
      </c>
      <c r="D431" s="26"/>
      <c r="E431" s="26"/>
    </row>
    <row r="432" spans="1:5" s="16" customFormat="1" ht="12.95" customHeight="1">
      <c r="A432" s="26" t="s">
        <v>1965</v>
      </c>
      <c r="B432" s="26"/>
      <c r="C432" s="26" t="s">
        <v>1966</v>
      </c>
      <c r="D432" s="26"/>
      <c r="E432" s="26"/>
    </row>
    <row r="433" spans="1:5" s="16" customFormat="1" ht="12.95" customHeight="1">
      <c r="A433" s="26" t="s">
        <v>1967</v>
      </c>
      <c r="B433" s="26"/>
      <c r="C433" s="26" t="s">
        <v>1968</v>
      </c>
      <c r="D433" s="26"/>
      <c r="E433" s="26"/>
    </row>
    <row r="434" spans="1:5" s="16" customFormat="1" ht="12.95" customHeight="1">
      <c r="A434" s="26" t="s">
        <v>1969</v>
      </c>
      <c r="B434" s="26"/>
      <c r="C434" s="26" t="s">
        <v>1970</v>
      </c>
      <c r="D434" s="26"/>
      <c r="E434" s="26"/>
    </row>
    <row r="435" spans="1:5" s="16" customFormat="1" ht="12.95" customHeight="1">
      <c r="A435" s="26" t="s">
        <v>1971</v>
      </c>
      <c r="B435" s="26"/>
      <c r="C435" s="26" t="s">
        <v>1970</v>
      </c>
      <c r="D435" s="26"/>
      <c r="E435" s="26"/>
    </row>
    <row r="436" spans="1:5" s="16" customFormat="1" ht="12.95" customHeight="1">
      <c r="A436" s="26" t="s">
        <v>1972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1974</v>
      </c>
      <c r="B437" s="26"/>
      <c r="C437" s="26" t="s">
        <v>1975</v>
      </c>
      <c r="D437" s="26"/>
      <c r="E437" s="26"/>
    </row>
    <row r="438" spans="1:5" s="16" customFormat="1" ht="12.95" customHeight="1">
      <c r="A438" s="26" t="s">
        <v>1976</v>
      </c>
      <c r="B438" s="26"/>
      <c r="C438" s="26" t="s">
        <v>1977</v>
      </c>
      <c r="D438" s="26"/>
      <c r="E438" s="26"/>
    </row>
    <row r="439" spans="1:5" s="16" customFormat="1" ht="12.95" customHeight="1">
      <c r="A439" s="26" t="s">
        <v>1978</v>
      </c>
      <c r="B439" s="26"/>
      <c r="C439" s="26" t="s">
        <v>1979</v>
      </c>
      <c r="D439" s="26"/>
      <c r="E439" s="26"/>
    </row>
    <row r="440" spans="1:5" s="16" customFormat="1" ht="12.95" customHeight="1">
      <c r="A440" s="26" t="s">
        <v>1980</v>
      </c>
      <c r="B440" s="26"/>
      <c r="C440" s="26" t="s">
        <v>1981</v>
      </c>
      <c r="D440" s="26"/>
      <c r="E440" s="26"/>
    </row>
    <row r="441" spans="1:5" s="16" customFormat="1" ht="12.95" customHeight="1">
      <c r="A441" s="26" t="s">
        <v>1982</v>
      </c>
      <c r="B441" s="26"/>
      <c r="C441" s="26" t="s">
        <v>1983</v>
      </c>
      <c r="D441" s="26"/>
      <c r="E441" s="26"/>
    </row>
    <row r="442" spans="1:5" s="16" customFormat="1" ht="12.95" customHeight="1">
      <c r="A442" s="26" t="s">
        <v>1984</v>
      </c>
      <c r="B442" s="26"/>
      <c r="C442" s="26" t="s">
        <v>1981</v>
      </c>
      <c r="D442" s="26"/>
      <c r="E442" s="26"/>
    </row>
    <row r="443" spans="1:5" s="16" customFormat="1" ht="12.95" customHeight="1">
      <c r="A443" s="26" t="s">
        <v>1985</v>
      </c>
      <c r="B443" s="26"/>
      <c r="C443" s="26" t="s">
        <v>1983</v>
      </c>
      <c r="D443" s="26"/>
      <c r="E443" s="26"/>
    </row>
    <row r="444" spans="1:5" s="16" customFormat="1" ht="12.95" customHeight="1">
      <c r="A444" s="26" t="s">
        <v>1986</v>
      </c>
      <c r="B444" s="26"/>
      <c r="C444" s="26" t="s">
        <v>1987</v>
      </c>
      <c r="D444" s="26"/>
      <c r="E444" s="26"/>
    </row>
    <row r="445" spans="1:5" s="16" customFormat="1" ht="12.95" customHeight="1">
      <c r="A445" s="26" t="s">
        <v>1988</v>
      </c>
      <c r="B445" s="26"/>
      <c r="C445" s="26" t="s">
        <v>1989</v>
      </c>
      <c r="D445" s="26"/>
      <c r="E445" s="26"/>
    </row>
    <row r="446" spans="1:5" s="16" customFormat="1" ht="12.95" customHeight="1">
      <c r="A446" s="26" t="s">
        <v>1990</v>
      </c>
      <c r="B446" s="26"/>
      <c r="C446" s="26" t="s">
        <v>1989</v>
      </c>
      <c r="D446" s="26"/>
      <c r="E446" s="26"/>
    </row>
    <row r="447" spans="1:5" s="16" customFormat="1" ht="12.95" customHeight="1">
      <c r="A447" s="26" t="s">
        <v>1991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1993</v>
      </c>
      <c r="B448" s="26"/>
      <c r="C448" s="26" t="s">
        <v>1994</v>
      </c>
      <c r="D448" s="26"/>
      <c r="E448" s="26"/>
    </row>
    <row r="449" spans="1:5" s="16" customFormat="1" ht="12.95" customHeight="1">
      <c r="A449" s="26" t="s">
        <v>1995</v>
      </c>
      <c r="B449" s="26"/>
      <c r="C449" s="26" t="s">
        <v>1996</v>
      </c>
      <c r="D449" s="26"/>
      <c r="E449" s="26"/>
    </row>
    <row r="450" spans="1:5" s="16" customFormat="1" ht="12.95" customHeight="1">
      <c r="A450" s="26" t="s">
        <v>1997</v>
      </c>
      <c r="B450" s="26"/>
      <c r="C450" s="26" t="s">
        <v>1996</v>
      </c>
      <c r="D450" s="26"/>
      <c r="E450" s="26"/>
    </row>
    <row r="451" spans="1:5" s="16" customFormat="1" ht="12.95" customHeight="1">
      <c r="A451" s="26" t="s">
        <v>1998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2000</v>
      </c>
      <c r="B452" s="26"/>
      <c r="C452" s="26" t="s">
        <v>2001</v>
      </c>
      <c r="D452" s="26"/>
      <c r="E452" s="26"/>
    </row>
    <row r="453" spans="1:5" s="16" customFormat="1" ht="12.95" customHeight="1">
      <c r="A453" s="26" t="s">
        <v>2002</v>
      </c>
      <c r="B453" s="26"/>
      <c r="C453" s="26" t="s">
        <v>2003</v>
      </c>
      <c r="D453" s="26"/>
      <c r="E453" s="26"/>
    </row>
    <row r="454" spans="1:5" s="16" customFormat="1" ht="12.95" customHeight="1">
      <c r="A454" s="26" t="s">
        <v>2004</v>
      </c>
      <c r="B454" s="26"/>
      <c r="C454" s="26" t="s">
        <v>2005</v>
      </c>
      <c r="D454" s="26"/>
      <c r="E454" s="26"/>
    </row>
    <row r="455" spans="1:5" s="16" customFormat="1" ht="12.95" customHeight="1">
      <c r="A455" s="26" t="s">
        <v>2006</v>
      </c>
      <c r="B455" s="26"/>
      <c r="C455" s="26" t="s">
        <v>2003</v>
      </c>
      <c r="D455" s="26"/>
      <c r="E455" s="26"/>
    </row>
    <row r="456" spans="1:5" s="16" customFormat="1" ht="12.95" customHeight="1">
      <c r="A456" s="26" t="s">
        <v>2007</v>
      </c>
      <c r="B456" s="26"/>
      <c r="C456" s="26" t="s">
        <v>2008</v>
      </c>
      <c r="D456" s="26"/>
      <c r="E456" s="26"/>
    </row>
  </sheetData>
  <mergeCells count="39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1:E1"/>
    <mergeCell ref="F1:I5"/>
    <mergeCell ref="J1:O1"/>
    <mergeCell ref="A2:E2"/>
    <mergeCell ref="J2:O5"/>
    <mergeCell ref="A3:E3"/>
    <mergeCell ref="A4:E4"/>
    <mergeCell ref="A5:E5"/>
    <mergeCell ref="A260:B26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2024-05-08T20:02:55Z</dcterms:modified>
</cp:coreProperties>
</file>